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bghbri\"/>
    </mc:Choice>
  </mc:AlternateContent>
  <workbookProtection workbookPassword="F517" lockStructure="1"/>
  <bookViews>
    <workbookView xWindow="120" yWindow="150" windowWidth="24915" windowHeight="12075" activeTab="1"/>
  </bookViews>
  <sheets>
    <sheet name="Gesamt" sheetId="1" r:id="rId1"/>
    <sheet name="Stellenanteile" sheetId="3" r:id="rId2"/>
    <sheet name="EinstufungGeschlecht" sheetId="4" r:id="rId3"/>
    <sheet name="DiagrammeEinstufungGeschlecht" sheetId="6" r:id="rId4"/>
    <sheet name="VZTZ" sheetId="7" r:id="rId5"/>
    <sheet name="Einsatzorte" sheetId="8" r:id="rId6"/>
    <sheet name="LeitungAzuElternz" sheetId="9" r:id="rId7"/>
  </sheets>
  <calcPr calcId="162913"/>
</workbook>
</file>

<file path=xl/calcChain.xml><?xml version="1.0" encoding="utf-8"?>
<calcChain xmlns="http://schemas.openxmlformats.org/spreadsheetml/2006/main">
  <c r="G10" i="7" l="1"/>
  <c r="I10" i="7"/>
  <c r="I12" i="7" s="1"/>
  <c r="E28" i="9"/>
  <c r="D9" i="3"/>
  <c r="D10" i="3" s="1"/>
  <c r="D24" i="4"/>
  <c r="B31" i="8"/>
  <c r="B7" i="8"/>
  <c r="B13" i="8" s="1"/>
  <c r="E7" i="8"/>
  <c r="J10" i="7" l="1"/>
  <c r="F9" i="7"/>
  <c r="D16" i="4"/>
  <c r="L19" i="4"/>
  <c r="M19" i="4"/>
  <c r="K19" i="4"/>
  <c r="E19" i="4"/>
  <c r="F19" i="4"/>
  <c r="G19" i="4"/>
  <c r="B19" i="4"/>
  <c r="C19" i="4"/>
  <c r="D19" i="4"/>
  <c r="B9" i="7" s="1"/>
  <c r="G9" i="7"/>
  <c r="E9" i="7"/>
  <c r="L29" i="4"/>
  <c r="K29" i="4"/>
  <c r="E29" i="4"/>
  <c r="H29" i="4" s="1"/>
  <c r="F29" i="4"/>
  <c r="B29" i="4"/>
  <c r="H9" i="7" l="1"/>
  <c r="F12" i="7"/>
  <c r="J9" i="7"/>
  <c r="I34" i="4"/>
  <c r="J6" i="7" l="1"/>
  <c r="J12" i="7"/>
  <c r="D37" i="4"/>
  <c r="D36" i="4"/>
  <c r="G28" i="4"/>
  <c r="D28" i="4"/>
  <c r="M27" i="4"/>
  <c r="M29" i="4" s="1"/>
  <c r="D27" i="4"/>
  <c r="D29" i="4" s="1"/>
  <c r="P26" i="4"/>
  <c r="P25" i="4"/>
  <c r="J26" i="4"/>
  <c r="G24" i="4"/>
  <c r="G29" i="4" s="1"/>
  <c r="G9" i="3"/>
  <c r="M9" i="3" s="1"/>
  <c r="L9" i="3"/>
  <c r="K19" i="9" l="1"/>
  <c r="J19" i="9"/>
  <c r="I19" i="9"/>
  <c r="H19" i="9"/>
  <c r="G19" i="9"/>
  <c r="F19" i="9"/>
  <c r="E10" i="9"/>
  <c r="F10" i="9" s="1"/>
  <c r="D10" i="9"/>
  <c r="F8" i="9"/>
  <c r="F9" i="9"/>
  <c r="F7" i="9"/>
  <c r="C31" i="8"/>
  <c r="E26" i="8"/>
  <c r="E23" i="8"/>
  <c r="E19" i="8"/>
  <c r="E20" i="8"/>
  <c r="E21" i="8"/>
  <c r="E22" i="8"/>
  <c r="E25" i="8"/>
  <c r="E18" i="8"/>
  <c r="C13" i="8"/>
  <c r="D13" i="8"/>
  <c r="E12" i="8"/>
  <c r="E11" i="8"/>
  <c r="B33" i="8" l="1"/>
  <c r="L6" i="8"/>
  <c r="D31" i="8"/>
  <c r="E13" i="8"/>
  <c r="G12" i="7"/>
  <c r="H12" i="7" s="1"/>
  <c r="J11" i="7"/>
  <c r="D12" i="7"/>
  <c r="C12" i="7"/>
  <c r="K12" i="7" s="1"/>
  <c r="H11" i="7"/>
  <c r="H10" i="7"/>
  <c r="E10" i="7"/>
  <c r="E12" i="7" l="1"/>
  <c r="E31" i="8"/>
  <c r="C33" i="8"/>
  <c r="C10" i="3"/>
  <c r="P27" i="4"/>
  <c r="L38" i="4"/>
  <c r="M38" i="4"/>
  <c r="K38" i="4"/>
  <c r="E38" i="4"/>
  <c r="F38" i="4"/>
  <c r="G38" i="4"/>
  <c r="O37" i="4"/>
  <c r="I37" i="4"/>
  <c r="J37" i="4"/>
  <c r="H37" i="4"/>
  <c r="I36" i="4"/>
  <c r="D38" i="4"/>
  <c r="C38" i="4"/>
  <c r="B38" i="4"/>
  <c r="O35" i="4"/>
  <c r="N35" i="4"/>
  <c r="N28" i="4"/>
  <c r="P28" i="4"/>
  <c r="C28" i="4"/>
  <c r="C29" i="4" s="1"/>
  <c r="N27" i="4"/>
  <c r="O25" i="4"/>
  <c r="J25" i="4"/>
  <c r="B10" i="7"/>
  <c r="N25" i="4"/>
  <c r="H24" i="4"/>
  <c r="N24" i="4"/>
  <c r="J17" i="4"/>
  <c r="H17" i="4"/>
  <c r="O17" i="4"/>
  <c r="P15" i="4"/>
  <c r="O15" i="4"/>
  <c r="N15" i="4"/>
  <c r="H15" i="4"/>
  <c r="P16" i="4"/>
  <c r="P17" i="4"/>
  <c r="P24" i="4"/>
  <c r="O16" i="4"/>
  <c r="O24" i="4"/>
  <c r="N16" i="4"/>
  <c r="N17" i="4"/>
  <c r="J16" i="4"/>
  <c r="J24" i="4"/>
  <c r="I16" i="4"/>
  <c r="I24" i="4"/>
  <c r="H16" i="4"/>
  <c r="P14" i="4"/>
  <c r="O14" i="4"/>
  <c r="N14" i="4"/>
  <c r="J14" i="4"/>
  <c r="I14" i="4"/>
  <c r="H14" i="4"/>
  <c r="I7" i="4"/>
  <c r="O28" i="4" l="1"/>
  <c r="O38" i="4"/>
  <c r="I38" i="4"/>
  <c r="J38" i="4"/>
  <c r="B11" i="7"/>
  <c r="N38" i="4"/>
  <c r="H38" i="4"/>
  <c r="P38" i="4"/>
  <c r="I28" i="4"/>
  <c r="H36" i="4"/>
  <c r="J36" i="4"/>
  <c r="N37" i="4"/>
  <c r="P37" i="4"/>
  <c r="P29" i="4"/>
  <c r="J27" i="4"/>
  <c r="O29" i="4"/>
  <c r="O27" i="4"/>
  <c r="H25" i="4"/>
  <c r="I25" i="4"/>
  <c r="I27" i="4"/>
  <c r="J28" i="4"/>
  <c r="N29" i="4"/>
  <c r="I29" i="4"/>
  <c r="J29" i="4"/>
  <c r="H28" i="4"/>
  <c r="H27" i="4"/>
  <c r="I17" i="4"/>
  <c r="C9" i="4"/>
  <c r="G9" i="4"/>
  <c r="H7" i="4"/>
  <c r="D9" i="4"/>
  <c r="B8" i="7" s="1"/>
  <c r="B12" i="7" s="1"/>
  <c r="B9" i="4"/>
  <c r="F9" i="4"/>
  <c r="I9" i="4" l="1"/>
  <c r="L7" i="4"/>
  <c r="O7" i="4" s="1"/>
  <c r="E9" i="4"/>
  <c r="H9" i="4" s="1"/>
  <c r="K7" i="4"/>
  <c r="N7" i="4" s="1"/>
  <c r="M7" i="4"/>
  <c r="P7" i="4" s="1"/>
  <c r="P9" i="4" s="1"/>
  <c r="P8" i="3"/>
  <c r="M9" i="4" l="1"/>
  <c r="L9" i="4"/>
  <c r="O9" i="4" s="1"/>
  <c r="K9" i="4"/>
  <c r="N9" i="4" s="1"/>
  <c r="G10" i="3" l="1"/>
  <c r="I9" i="3"/>
  <c r="E9" i="3"/>
  <c r="B10" i="3"/>
  <c r="N8" i="3"/>
  <c r="J8" i="3"/>
  <c r="F10" i="3"/>
  <c r="E10" i="3"/>
  <c r="H9" i="3" l="1"/>
  <c r="J10" i="3"/>
  <c r="I10" i="3"/>
  <c r="H10" i="3"/>
  <c r="H8" i="3"/>
  <c r="J9" i="3"/>
  <c r="O9" i="3"/>
  <c r="I8" i="3"/>
  <c r="L8" i="3"/>
  <c r="O9" i="1"/>
  <c r="N9" i="1"/>
  <c r="I9" i="1"/>
  <c r="H9" i="1"/>
  <c r="C10" i="1"/>
  <c r="I8" i="1"/>
  <c r="H8" i="1"/>
  <c r="O8" i="1"/>
  <c r="N8" i="1"/>
  <c r="L10" i="1"/>
  <c r="M10" i="1"/>
  <c r="K10" i="1"/>
  <c r="D10" i="1"/>
  <c r="E10" i="1"/>
  <c r="F10" i="1"/>
  <c r="G10" i="1"/>
  <c r="B10" i="1"/>
  <c r="P9" i="1"/>
  <c r="J9" i="1"/>
  <c r="P8" i="1"/>
  <c r="J8" i="1"/>
  <c r="J10" i="1" l="1"/>
  <c r="I10" i="1"/>
  <c r="O10" i="1"/>
  <c r="N10" i="1"/>
  <c r="H10" i="1"/>
  <c r="K10" i="3"/>
  <c r="N10" i="3" s="1"/>
  <c r="N9" i="3"/>
  <c r="P10" i="1"/>
  <c r="M10" i="3"/>
  <c r="P10" i="3" s="1"/>
  <c r="P9" i="3"/>
  <c r="L10" i="3"/>
  <c r="O10" i="3" s="1"/>
  <c r="O8" i="3"/>
  <c r="H19" i="4"/>
  <c r="J19" i="4"/>
  <c r="I19" i="4"/>
  <c r="N19" i="4"/>
  <c r="P19" i="4"/>
  <c r="O19" i="4"/>
</calcChain>
</file>

<file path=xl/sharedStrings.xml><?xml version="1.0" encoding="utf-8"?>
<sst xmlns="http://schemas.openxmlformats.org/spreadsheetml/2006/main" count="184" uniqueCount="105">
  <si>
    <t>Tabellenanhang zum Gleichstellungsplan</t>
  </si>
  <si>
    <t>Gesamtbeschäftigung (jeweils am 01.07. des Jahres)</t>
  </si>
  <si>
    <t>Beschäftigtenzahlen</t>
  </si>
  <si>
    <t>Insgesamt</t>
  </si>
  <si>
    <t>Anzahl</t>
  </si>
  <si>
    <t>Männer</t>
  </si>
  <si>
    <t>Frauen</t>
  </si>
  <si>
    <t>In Prozent</t>
  </si>
  <si>
    <t>Beamte</t>
  </si>
  <si>
    <t>Beschäftite</t>
  </si>
  <si>
    <t>Bereinigte Stellenanteile</t>
  </si>
  <si>
    <t>Personal nach Einstufung und Geschlecht</t>
  </si>
  <si>
    <t>A15 / EG 15</t>
  </si>
  <si>
    <t>A 14 / EG 14</t>
  </si>
  <si>
    <t>Insgesamt h.D.</t>
  </si>
  <si>
    <t>A 13  g.D. / EG 12</t>
  </si>
  <si>
    <t>A 12 / EG 11</t>
  </si>
  <si>
    <t>A 11 / EG 10</t>
  </si>
  <si>
    <t>A 10 / EG 9 b u. c</t>
  </si>
  <si>
    <t>A 9 / EG 9 a</t>
  </si>
  <si>
    <t>Insgesammt g.D.</t>
  </si>
  <si>
    <t xml:space="preserve">In Prozent </t>
  </si>
  <si>
    <t>A 8 / EG 8</t>
  </si>
  <si>
    <t>A 7 / EG 7</t>
  </si>
  <si>
    <t>A 6 / EG 6</t>
  </si>
  <si>
    <t>A 5 / EG 5</t>
  </si>
  <si>
    <t>Insgesamt m.D.</t>
  </si>
  <si>
    <t>EG 4</t>
  </si>
  <si>
    <t>EG 3</t>
  </si>
  <si>
    <t>EG 2</t>
  </si>
  <si>
    <t>EG 1</t>
  </si>
  <si>
    <t>Insgesamt e.D.</t>
  </si>
  <si>
    <t>A13 / EG 13</t>
  </si>
  <si>
    <t>Beschäftigte</t>
  </si>
  <si>
    <t>Beschäftigten-   zahlen</t>
  </si>
  <si>
    <t>Beschäftigten-zahlen</t>
  </si>
  <si>
    <t>Beschäftigten- zahlen</t>
  </si>
  <si>
    <t>gehobener Dienst</t>
  </si>
  <si>
    <t>mittlerer Dienst</t>
  </si>
  <si>
    <t>höherer Dienst</t>
  </si>
  <si>
    <t>einfacher Dienst</t>
  </si>
  <si>
    <t>Vollzeit</t>
  </si>
  <si>
    <t>Teilzeit</t>
  </si>
  <si>
    <t>höherer D.</t>
  </si>
  <si>
    <t>gehobener D.</t>
  </si>
  <si>
    <t>mittlerer D.</t>
  </si>
  <si>
    <t>einfacher D.</t>
  </si>
  <si>
    <t>gesamt</t>
  </si>
  <si>
    <t>Insges.</t>
  </si>
  <si>
    <t>davon Frauen</t>
  </si>
  <si>
    <t xml:space="preserve">Anzahl </t>
  </si>
  <si>
    <t>%</t>
  </si>
  <si>
    <t>Stellenan-teile gesamt</t>
  </si>
  <si>
    <t>davon Männer</t>
  </si>
  <si>
    <t>VZ M</t>
  </si>
  <si>
    <t>TZ M</t>
  </si>
  <si>
    <t>Beschäftigte nach Einsatzorten und Geschlecht</t>
  </si>
  <si>
    <t xml:space="preserve">Voll- und Teilzeitbeschäftigung nach Laufbahn und </t>
  </si>
  <si>
    <t>Gewerblicher Bereich (Bauhof, Abwasserbeseitigung, Wasserwerk, Freibad, Raumpflege)</t>
  </si>
  <si>
    <t>Engeltgruppe</t>
  </si>
  <si>
    <t>Stellenanteile</t>
  </si>
  <si>
    <t>davon Frauen Vollzeit</t>
  </si>
  <si>
    <t>davon Frauen Teilzeit</t>
  </si>
  <si>
    <t>7</t>
  </si>
  <si>
    <t>6</t>
  </si>
  <si>
    <t>5</t>
  </si>
  <si>
    <t>4</t>
  </si>
  <si>
    <t>3</t>
  </si>
  <si>
    <t>2</t>
  </si>
  <si>
    <t>1</t>
  </si>
  <si>
    <t>Frauenanteil in Prozent</t>
  </si>
  <si>
    <t>Gesamt</t>
  </si>
  <si>
    <t>Allgemeine Verwaltung incl. Schulsekretärinnen und Hausmeister</t>
  </si>
  <si>
    <t>A/EG 13 - A/EG 15</t>
  </si>
  <si>
    <t>Besoldungs-/ Engeltgruppe</t>
  </si>
  <si>
    <t>A 8/ EG 8</t>
  </si>
  <si>
    <t>Stellenanteile gesamt</t>
  </si>
  <si>
    <t>8- 15</t>
  </si>
  <si>
    <t>Leitungspositionen Stand 01.07.2017</t>
  </si>
  <si>
    <t>Übersicht</t>
  </si>
  <si>
    <t>absolut</t>
  </si>
  <si>
    <t>Führungsebene: Fachbereichsleitung</t>
  </si>
  <si>
    <t>Führungsebene: stellv. Fachbereichsleitung/ Teamleitung</t>
  </si>
  <si>
    <t>Führungsebene: Vorabeiter/Meister</t>
  </si>
  <si>
    <t>Führungskräfe insgesamt</t>
  </si>
  <si>
    <t>Auszubildende nach Ausbildungsgängen</t>
  </si>
  <si>
    <t>Ausbildungsberuf</t>
  </si>
  <si>
    <t>gehobener nichttechnischer Dienst</t>
  </si>
  <si>
    <t>gewerblich-technische Berufe</t>
  </si>
  <si>
    <t>davon Frauen in Prozent</t>
  </si>
  <si>
    <t>davon Männer in Prozent</t>
  </si>
  <si>
    <t>Verwaltungsfach- angestelte/r</t>
  </si>
  <si>
    <t>TZ-Quote</t>
  </si>
  <si>
    <t xml:space="preserve">% </t>
  </si>
  <si>
    <t xml:space="preserve">TZ-Quote </t>
  </si>
  <si>
    <t>Geschlecht</t>
  </si>
  <si>
    <t>g.D.</t>
  </si>
  <si>
    <t>h.D.</t>
  </si>
  <si>
    <t>m.D.</t>
  </si>
  <si>
    <t>e.D.</t>
  </si>
  <si>
    <t>insges. (absolute Zahlen)</t>
  </si>
  <si>
    <t>Mitarbeiter/innen in Elternzeit bzw. Urlaub aus familären Gründen</t>
  </si>
  <si>
    <t>Stand 01.10.2020</t>
  </si>
  <si>
    <t>A9</t>
  </si>
  <si>
    <t>Geschlecht am 01.07.2020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</si>
</sst>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0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0" xfId="0" applyFont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10" fontId="1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10" fontId="0" fillId="0" borderId="0" xfId="0" applyNumberFormat="1"/>
    <xf numFmtId="0" fontId="3" fillId="0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4" fillId="0" borderId="0" xfId="0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49" fontId="1" fillId="0" borderId="1" xfId="0" applyNumberFormat="1" applyFont="1" applyBorder="1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49" fontId="1" fillId="0" borderId="1" xfId="0" applyNumberFormat="1" applyFont="1" applyBorder="1" applyAlignment="1">
      <alignment horizontal="left"/>
    </xf>
    <xf numFmtId="0" fontId="5" fillId="0" borderId="0" xfId="0" applyFont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0" xfId="0" applyFont="1"/>
    <xf numFmtId="10" fontId="3" fillId="0" borderId="0" xfId="0" applyNumberFormat="1" applyFont="1"/>
    <xf numFmtId="0" fontId="3" fillId="0" borderId="3" xfId="0" applyFont="1" applyFill="1" applyBorder="1"/>
    <xf numFmtId="0" fontId="0" fillId="0" borderId="3" xfId="0" applyFill="1" applyBorder="1"/>
    <xf numFmtId="10" fontId="0" fillId="0" borderId="3" xfId="0" applyNumberFormat="1" applyFill="1" applyBorder="1"/>
    <xf numFmtId="2" fontId="1" fillId="0" borderId="1" xfId="0" applyNumberFormat="1" applyFon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wrapText="1" shrinkToFit="1"/>
    </xf>
    <xf numFmtId="0" fontId="0" fillId="0" borderId="3" xfId="0" applyBorder="1" applyAlignment="1">
      <alignment horizontal="center" wrapText="1" shrinkToFit="1"/>
    </xf>
    <xf numFmtId="0" fontId="0" fillId="0" borderId="4" xfId="0" applyBorder="1" applyAlignment="1">
      <alignment horizontal="center" wrapText="1" shrinkToFit="1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4" fillId="0" borderId="8" xfId="0" applyFont="1" applyBorder="1" applyAlignment="1">
      <alignment wrapText="1"/>
    </xf>
    <xf numFmtId="0" fontId="0" fillId="0" borderId="8" xfId="0" applyBorder="1" applyAlignment="1"/>
    <xf numFmtId="0" fontId="1" fillId="0" borderId="1" xfId="0" applyFont="1" applyBorder="1" applyAlignment="1">
      <alignment horizontal="center" wrapText="1"/>
    </xf>
    <xf numFmtId="0" fontId="0" fillId="0" borderId="0" xfId="0" applyAlignment="1"/>
    <xf numFmtId="0" fontId="0" fillId="0" borderId="1" xfId="0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Anteile 2020 nach Personenzahl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(Gesamt!$E$5,Gesamt!$K$5)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(Gesamt!$J$10,Gesamt!$P$10)</c:f>
              <c:numCache>
                <c:formatCode>0.00%</c:formatCode>
                <c:ptCount val="2"/>
                <c:pt idx="0">
                  <c:v>0.49230769230769234</c:v>
                </c:pt>
                <c:pt idx="1">
                  <c:v>0.50769230769230766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6-4F0F-806E-0A32FF273D3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Männeranteil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Einsatzorte!$C$33</c:f>
              <c:numCache>
                <c:formatCode>0.00%</c:formatCode>
                <c:ptCount val="1"/>
                <c:pt idx="0">
                  <c:v>0.52667956870334531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7-44DD-A131-64973BE3ACE5}"/>
            </c:ext>
          </c:extLst>
        </c:ser>
        <c:ser>
          <c:idx val="0"/>
          <c:order val="1"/>
          <c:tx>
            <c:v>Frauenanteil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Einsatzorte!$E$31</c:f>
              <c:numCache>
                <c:formatCode>0.00%</c:formatCode>
                <c:ptCount val="1"/>
                <c:pt idx="0">
                  <c:v>0.47332043129665469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57-44DD-A131-64973BE3A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0928"/>
        <c:axId val="14142464"/>
      </c:barChart>
      <c:catAx>
        <c:axId val="14140928"/>
        <c:scaling>
          <c:orientation val="minMax"/>
        </c:scaling>
        <c:delete val="1"/>
        <c:axPos val="b"/>
        <c:majorTickMark val="out"/>
        <c:minorTickMark val="none"/>
        <c:tickLblPos val="nextTo"/>
        <c:crossAx val="14142464"/>
        <c:crossesAt val="0"/>
        <c:auto val="1"/>
        <c:lblAlgn val="ctr"/>
        <c:lblOffset val="100"/>
        <c:noMultiLvlLbl val="0"/>
      </c:catAx>
      <c:valAx>
        <c:axId val="14142464"/>
        <c:scaling>
          <c:orientation val="minMax"/>
          <c:max val="1"/>
          <c:min val="0"/>
        </c:scaling>
        <c:delete val="0"/>
        <c:axPos val="l"/>
        <c:majorGridlines/>
        <c:numFmt formatCode="0.00%" sourceLinked="0"/>
        <c:majorTickMark val="out"/>
        <c:minorTickMark val="none"/>
        <c:tickLblPos val="nextTo"/>
        <c:crossAx val="14140928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de-DE"/>
              <a:t>Stellenanteile 2020</a:t>
            </a:r>
          </a:p>
        </c:rich>
      </c:tx>
      <c:layout>
        <c:manualLayout>
          <c:xMode val="edge"/>
          <c:yMode val="edge"/>
          <c:x val="0.34492113564668769"/>
          <c:y val="2.282453295823619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Frauen </a:t>
                    </a:r>
                  </a:p>
                  <a:p>
                    <a:r>
                      <a:rPr lang="en-US"/>
                      <a:t>41,50%</a:t>
                    </a:r>
                  </a:p>
                </c:rich>
              </c:tx>
              <c:showLegendKey val="0"/>
              <c:showVal val="0"/>
              <c:showCatName val="1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59D-4955-95DE-8534E0E1683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Mäner</a:t>
                    </a:r>
                  </a:p>
                  <a:p>
                    <a:r>
                      <a:rPr lang="en-US"/>
                      <a:t> 58,50%</a:t>
                    </a:r>
                  </a:p>
                </c:rich>
              </c:tx>
              <c:showLegendKey val="0"/>
              <c:showVal val="0"/>
              <c:showCatName val="1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59D-4955-95DE-8534E0E1683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1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(Stellenanteile!$J$10,Stellenanteile!$P$10)</c:f>
              <c:numCache>
                <c:formatCode>0.00%</c:formatCode>
                <c:ptCount val="2"/>
                <c:pt idx="0">
                  <c:v>0.3867771572689605</c:v>
                </c:pt>
                <c:pt idx="1">
                  <c:v>0.61322284273103955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9D-4955-95DE-8534E0E1683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Frauen</c:v>
          </c:tx>
          <c:cat>
            <c:numRef>
              <c:f>(EinstufungGeschlecht!$H$5,EinstufungGeschlecht!$I$5,EinstufungGeschlecht!$J$5)</c:f>
              <c:numCache>
                <c:formatCode>General</c:formatCode>
                <c:ptCount val="3"/>
                <c:pt idx="0">
                  <c:v>2014</c:v>
                </c:pt>
                <c:pt idx="1">
                  <c:v>2017</c:v>
                </c:pt>
                <c:pt idx="2">
                  <c:v>2020</c:v>
                </c:pt>
              </c:numCache>
            </c:numRef>
          </c:cat>
          <c:val>
            <c:numRef>
              <c:f>(EinstufungGeschlecht!$H$9,EinstufungGeschlecht!$I$9,EinstufungGeschlecht!$J$9)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25-4C26-B5E1-07F30F834742}"/>
            </c:ext>
          </c:extLst>
        </c:ser>
        <c:ser>
          <c:idx val="1"/>
          <c:order val="1"/>
          <c:tx>
            <c:v>Männer</c:v>
          </c:tx>
          <c:cat>
            <c:numRef>
              <c:f>(EinstufungGeschlecht!$H$5,EinstufungGeschlecht!$I$5,EinstufungGeschlecht!$J$5)</c:f>
              <c:numCache>
                <c:formatCode>General</c:formatCode>
                <c:ptCount val="3"/>
                <c:pt idx="0">
                  <c:v>2014</c:v>
                </c:pt>
                <c:pt idx="1">
                  <c:v>2017</c:v>
                </c:pt>
                <c:pt idx="2">
                  <c:v>2020</c:v>
                </c:pt>
              </c:numCache>
            </c:numRef>
          </c:cat>
          <c:val>
            <c:numRef>
              <c:f>(EinstufungGeschlecht!$N$9,EinstufungGeschlecht!$O$9,EinstufungGeschlecht!$P$9)</c:f>
              <c:numCache>
                <c:formatCode>0.00%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25-4C26-B5E1-07F30F834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1248"/>
        <c:axId val="111143168"/>
      </c:lineChart>
      <c:catAx>
        <c:axId val="11114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143168"/>
        <c:crosses val="autoZero"/>
        <c:auto val="1"/>
        <c:lblAlgn val="ctr"/>
        <c:lblOffset val="100"/>
        <c:noMultiLvlLbl val="0"/>
      </c:catAx>
      <c:valAx>
        <c:axId val="1111431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1141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28018372703414"/>
          <c:y val="6.2060472429668133E-2"/>
          <c:w val="0.65274715660542437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v>Frauen</c:v>
          </c:tx>
          <c:cat>
            <c:numRef>
              <c:f>(EinstufungGeschlecht!$H$13,EinstufungGeschlecht!$I$13,EinstufungGeschlecht!$J$13)</c:f>
              <c:numCache>
                <c:formatCode>General</c:formatCode>
                <c:ptCount val="3"/>
                <c:pt idx="0">
                  <c:v>2014</c:v>
                </c:pt>
                <c:pt idx="1">
                  <c:v>2017</c:v>
                </c:pt>
                <c:pt idx="2">
                  <c:v>2020</c:v>
                </c:pt>
              </c:numCache>
            </c:numRef>
          </c:cat>
          <c:val>
            <c:numRef>
              <c:f>(EinstufungGeschlecht!$H$19,EinstufungGeschlecht!$I$19,EinstufungGeschlecht!$J$19)</c:f>
              <c:numCache>
                <c:formatCode>0.00%</c:formatCode>
                <c:ptCount val="3"/>
                <c:pt idx="0">
                  <c:v>0.41040462427745666</c:v>
                </c:pt>
                <c:pt idx="1">
                  <c:v>0.38950988822012045</c:v>
                </c:pt>
                <c:pt idx="2">
                  <c:v>0.39733494851605089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54-40CC-8E03-94B0F76B13DE}"/>
            </c:ext>
          </c:extLst>
        </c:ser>
        <c:ser>
          <c:idx val="1"/>
          <c:order val="1"/>
          <c:tx>
            <c:v>Männer</c:v>
          </c:tx>
          <c:cat>
            <c:numRef>
              <c:f>(EinstufungGeschlecht!$H$13,EinstufungGeschlecht!$I$13,EinstufungGeschlecht!$J$13)</c:f>
              <c:numCache>
                <c:formatCode>General</c:formatCode>
                <c:ptCount val="3"/>
                <c:pt idx="0">
                  <c:v>2014</c:v>
                </c:pt>
                <c:pt idx="1">
                  <c:v>2017</c:v>
                </c:pt>
                <c:pt idx="2">
                  <c:v>2020</c:v>
                </c:pt>
              </c:numCache>
            </c:numRef>
          </c:cat>
          <c:val>
            <c:numRef>
              <c:f>(EinstufungGeschlecht!$N$19,EinstufungGeschlecht!$O$19,EinstufungGeschlecht!$P$19)</c:f>
              <c:numCache>
                <c:formatCode>0.00%</c:formatCode>
                <c:ptCount val="3"/>
                <c:pt idx="0">
                  <c:v>0.58959537572254339</c:v>
                </c:pt>
                <c:pt idx="1">
                  <c:v>0.61049011177987966</c:v>
                </c:pt>
                <c:pt idx="2">
                  <c:v>0.55118110236220463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54-40CC-8E03-94B0F76B1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60416"/>
        <c:axId val="128410368"/>
      </c:lineChart>
      <c:catAx>
        <c:axId val="11526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410368"/>
        <c:crosses val="autoZero"/>
        <c:auto val="1"/>
        <c:lblAlgn val="ctr"/>
        <c:lblOffset val="100"/>
        <c:noMultiLvlLbl val="0"/>
      </c:catAx>
      <c:valAx>
        <c:axId val="1284103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5260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Frauen</c:v>
          </c:tx>
          <c:cat>
            <c:numRef>
              <c:f>(EinstufungGeschlecht!$K$23,EinstufungGeschlecht!$L$23,EinstufungGeschlecht!$M$23)</c:f>
              <c:numCache>
                <c:formatCode>General</c:formatCode>
                <c:ptCount val="3"/>
                <c:pt idx="0">
                  <c:v>2014</c:v>
                </c:pt>
                <c:pt idx="1">
                  <c:v>2017</c:v>
                </c:pt>
                <c:pt idx="2">
                  <c:v>2020</c:v>
                </c:pt>
              </c:numCache>
            </c:numRef>
          </c:cat>
          <c:val>
            <c:numRef>
              <c:f>(EinstufungGeschlecht!$H$29,EinstufungGeschlecht!$I$29,EinstufungGeschlecht!$J$29)</c:f>
              <c:numCache>
                <c:formatCode>0.00%</c:formatCode>
                <c:ptCount val="3"/>
                <c:pt idx="0">
                  <c:v>0.34503096431731056</c:v>
                </c:pt>
                <c:pt idx="1">
                  <c:v>0.30923034784990416</c:v>
                </c:pt>
                <c:pt idx="2">
                  <c:v>0.34415584415584421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C4-414C-96D2-192528080C03}"/>
            </c:ext>
          </c:extLst>
        </c:ser>
        <c:ser>
          <c:idx val="1"/>
          <c:order val="1"/>
          <c:tx>
            <c:v>Männer</c:v>
          </c:tx>
          <c:cat>
            <c:numRef>
              <c:f>(EinstufungGeschlecht!$K$23,EinstufungGeschlecht!$L$23,EinstufungGeschlecht!$M$23)</c:f>
              <c:numCache>
                <c:formatCode>General</c:formatCode>
                <c:ptCount val="3"/>
                <c:pt idx="0">
                  <c:v>2014</c:v>
                </c:pt>
                <c:pt idx="1">
                  <c:v>2017</c:v>
                </c:pt>
                <c:pt idx="2">
                  <c:v>2020</c:v>
                </c:pt>
              </c:numCache>
            </c:numRef>
          </c:cat>
          <c:val>
            <c:numRef>
              <c:f>(EinstufungGeschlecht!$N$29,EinstufungGeschlecht!$O$29,EinstufungGeschlecht!$P$29)</c:f>
              <c:numCache>
                <c:formatCode>0.00%</c:formatCode>
                <c:ptCount val="3"/>
                <c:pt idx="0">
                  <c:v>0.6549690356826896</c:v>
                </c:pt>
                <c:pt idx="1">
                  <c:v>0.69076965215009589</c:v>
                </c:pt>
                <c:pt idx="2">
                  <c:v>0.6558441558441559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C4-414C-96D2-192528080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6896"/>
        <c:axId val="14018432"/>
      </c:lineChart>
      <c:catAx>
        <c:axId val="1401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18432"/>
        <c:crosses val="autoZero"/>
        <c:auto val="1"/>
        <c:lblAlgn val="ctr"/>
        <c:lblOffset val="100"/>
        <c:noMultiLvlLbl val="0"/>
      </c:catAx>
      <c:valAx>
        <c:axId val="1401843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016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Frauen</c:v>
          </c:tx>
          <c:cat>
            <c:numRef>
              <c:f>(EinstufungGeschlecht!$K$33,EinstufungGeschlecht!$L$33,EinstufungGeschlecht!$M$33)</c:f>
              <c:numCache>
                <c:formatCode>General</c:formatCode>
                <c:ptCount val="3"/>
                <c:pt idx="0">
                  <c:v>2014</c:v>
                </c:pt>
                <c:pt idx="1">
                  <c:v>2017</c:v>
                </c:pt>
                <c:pt idx="2">
                  <c:v>2020</c:v>
                </c:pt>
              </c:numCache>
            </c:numRef>
          </c:cat>
          <c:val>
            <c:numRef>
              <c:f>(EinstufungGeschlecht!$H$38,EinstufungGeschlecht!$I$38,EinstufungGeschlecht!$J$38)</c:f>
              <c:numCache>
                <c:formatCode>0.00%</c:formatCode>
                <c:ptCount val="3"/>
                <c:pt idx="0">
                  <c:v>0.66777408637873747</c:v>
                </c:pt>
                <c:pt idx="1">
                  <c:v>0.80769230769230771</c:v>
                </c:pt>
                <c:pt idx="2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E-44AE-86E4-9B4350DCF204}"/>
            </c:ext>
          </c:extLst>
        </c:ser>
        <c:ser>
          <c:idx val="1"/>
          <c:order val="1"/>
          <c:tx>
            <c:v>Männer</c:v>
          </c:tx>
          <c:cat>
            <c:numRef>
              <c:f>(EinstufungGeschlecht!$K$33,EinstufungGeschlecht!$L$33,EinstufungGeschlecht!$M$33)</c:f>
              <c:numCache>
                <c:formatCode>General</c:formatCode>
                <c:ptCount val="3"/>
                <c:pt idx="0">
                  <c:v>2014</c:v>
                </c:pt>
                <c:pt idx="1">
                  <c:v>2017</c:v>
                </c:pt>
                <c:pt idx="2">
                  <c:v>2020</c:v>
                </c:pt>
              </c:numCache>
            </c:numRef>
          </c:cat>
          <c:val>
            <c:numRef>
              <c:f>(EinstufungGeschlecht!$N$38,EinstufungGeschlecht!$O$38,EinstufungGeschlecht!$P$38)</c:f>
              <c:numCache>
                <c:formatCode>0.00%</c:formatCode>
                <c:ptCount val="3"/>
                <c:pt idx="0">
                  <c:v>0.33222591362126247</c:v>
                </c:pt>
                <c:pt idx="1">
                  <c:v>0.19230769230769232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E-44AE-86E4-9B4350DCF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1104"/>
        <c:axId val="14036992"/>
      </c:lineChart>
      <c:catAx>
        <c:axId val="1403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36992"/>
        <c:crosses val="autoZero"/>
        <c:auto val="1"/>
        <c:lblAlgn val="ctr"/>
        <c:lblOffset val="100"/>
        <c:noMultiLvlLbl val="0"/>
      </c:catAx>
      <c:valAx>
        <c:axId val="140369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031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200"/>
              <a:t>Prozentanteile</a:t>
            </a:r>
            <a:r>
              <a:rPr lang="de-DE" sz="1200" baseline="0"/>
              <a:t> der Geschlechter an Teilzeit</a:t>
            </a:r>
            <a:endParaRPr lang="de-DE" sz="120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davon Frauen
81,85%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5F-4E9E-81C9-97AFF95BEDC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davon Männer
18,15%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F-4E9E-81C9-97AFF95BEDC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(VZTZ!$G$6,VZTZ!$I$7)</c:f>
              <c:strCache>
                <c:ptCount val="2"/>
                <c:pt idx="0">
                  <c:v>davon Frauen</c:v>
                </c:pt>
                <c:pt idx="1">
                  <c:v>davon Männer</c:v>
                </c:pt>
              </c:strCache>
            </c:strRef>
          </c:cat>
          <c:val>
            <c:numRef>
              <c:f>(VZTZ!$H$12,VZTZ!$J$12)</c:f>
              <c:numCache>
                <c:formatCode>0.00%</c:formatCode>
                <c:ptCount val="2"/>
                <c:pt idx="0">
                  <c:v>0.81854516386890475</c:v>
                </c:pt>
                <c:pt idx="1">
                  <c:v>0.18145483613109512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5F-4E9E-81C9-97AFF95BED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VZTZ!$G$6</c:f>
              <c:strCache>
                <c:ptCount val="1"/>
                <c:pt idx="0">
                  <c:v>davon Frauen</c:v>
                </c:pt>
              </c:strCache>
            </c:strRef>
          </c:tx>
          <c:invertIfNegative val="0"/>
          <c:cat>
            <c:strRef>
              <c:f>(VZTZ!$C$5,VZTZ!$F$5)</c:f>
              <c:strCache>
                <c:ptCount val="2"/>
                <c:pt idx="0">
                  <c:v>Vollzeit</c:v>
                </c:pt>
                <c:pt idx="1">
                  <c:v>Teilzeit</c:v>
                </c:pt>
              </c:strCache>
            </c:strRef>
          </c:cat>
          <c:val>
            <c:numRef>
              <c:f>(VZTZ!$E$12,VZTZ!$K$12)</c:f>
              <c:numCache>
                <c:formatCode>0.00%</c:formatCode>
                <c:ptCount val="2"/>
                <c:pt idx="0">
                  <c:v>0.26829268292682928</c:v>
                </c:pt>
                <c:pt idx="1">
                  <c:v>0.73170731707317072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E-4B71-8D36-A268E68FE946}"/>
            </c:ext>
          </c:extLst>
        </c:ser>
        <c:ser>
          <c:idx val="1"/>
          <c:order val="1"/>
          <c:tx>
            <c:strRef>
              <c:f>VZTZ!$I$7</c:f>
              <c:strCache>
                <c:ptCount val="1"/>
                <c:pt idx="0">
                  <c:v>davon Männer</c:v>
                </c:pt>
              </c:strCache>
            </c:strRef>
          </c:tx>
          <c:invertIfNegative val="0"/>
          <c:cat>
            <c:strRef>
              <c:f>(VZTZ!$C$5,VZTZ!$F$5)</c:f>
              <c:strCache>
                <c:ptCount val="2"/>
                <c:pt idx="0">
                  <c:v>Vollzeit</c:v>
                </c:pt>
                <c:pt idx="1">
                  <c:v>Teilzeit</c:v>
                </c:pt>
              </c:strCache>
            </c:strRef>
          </c:cat>
          <c:val>
            <c:numRef>
              <c:f>(VZTZ!$H$12,VZTZ!$J$12)</c:f>
              <c:numCache>
                <c:formatCode>0.00%</c:formatCode>
                <c:ptCount val="2"/>
                <c:pt idx="0">
                  <c:v>0.81854516386890475</c:v>
                </c:pt>
                <c:pt idx="1">
                  <c:v>0.18145483613109512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8E-4B71-8D36-A268E68FE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01888"/>
        <c:axId val="14107776"/>
        <c:axId val="0"/>
      </c:bar3DChart>
      <c:catAx>
        <c:axId val="14101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07776"/>
        <c:crosses val="autoZero"/>
        <c:auto val="1"/>
        <c:lblAlgn val="ctr"/>
        <c:lblOffset val="100"/>
        <c:noMultiLvlLbl val="0"/>
      </c:catAx>
      <c:valAx>
        <c:axId val="1410777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101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0579615048119"/>
          <c:y val="2.8252405949256341E-2"/>
          <c:w val="0.62512314085739284"/>
          <c:h val="0.89719889180519097"/>
        </c:manualLayout>
      </c:layout>
      <c:barChart>
        <c:barDir val="col"/>
        <c:grouping val="clustered"/>
        <c:varyColors val="0"/>
        <c:ser>
          <c:idx val="1"/>
          <c:order val="0"/>
          <c:tx>
            <c:v>Männeranteil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Männeranteil</c:v>
              </c:pt>
            </c:strLit>
          </c:cat>
          <c:val>
            <c:numRef>
              <c:f>Einsatzorte!$B$33</c:f>
              <c:numCache>
                <c:formatCode>0.00%</c:formatCode>
                <c:ptCount val="1"/>
                <c:pt idx="0">
                  <c:v>0.78697001034126157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1-4147-A11E-7A35662F70A5}"/>
            </c:ext>
          </c:extLst>
        </c:ser>
        <c:ser>
          <c:idx val="0"/>
          <c:order val="1"/>
          <c:tx>
            <c:v>Frauenanteil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Einsatzorte!$E$13</c:f>
              <c:numCache>
                <c:formatCode>0.00%</c:formatCode>
                <c:ptCount val="1"/>
                <c:pt idx="0">
                  <c:v>0.21302998965873837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F1-4147-A11E-7A35662F7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21600"/>
        <c:axId val="14123392"/>
      </c:barChart>
      <c:catAx>
        <c:axId val="1412160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4123392"/>
        <c:crosses val="autoZero"/>
        <c:auto val="1"/>
        <c:lblAlgn val="ctr"/>
        <c:lblOffset val="100"/>
        <c:noMultiLvlLbl val="0"/>
      </c:catAx>
      <c:valAx>
        <c:axId val="141233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121600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10</xdr:row>
      <xdr:rowOff>109536</xdr:rowOff>
    </xdr:from>
    <xdr:to>
      <xdr:col>13</xdr:col>
      <xdr:colOff>200025</xdr:colOff>
      <xdr:row>23</xdr:row>
      <xdr:rowOff>228599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10</xdr:row>
      <xdr:rowOff>66675</xdr:rowOff>
    </xdr:from>
    <xdr:to>
      <xdr:col>13</xdr:col>
      <xdr:colOff>333375</xdr:colOff>
      <xdr:row>23</xdr:row>
      <xdr:rowOff>185738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4</xdr:col>
      <xdr:colOff>695325</xdr:colOff>
      <xdr:row>14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323850</xdr:colOff>
      <xdr:row>2</xdr:row>
      <xdr:rowOff>14287</xdr:rowOff>
    </xdr:from>
    <xdr:to>
      <xdr:col>10</xdr:col>
      <xdr:colOff>609600</xdr:colOff>
      <xdr:row>14</xdr:row>
      <xdr:rowOff>114300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17</xdr:row>
      <xdr:rowOff>33338</xdr:rowOff>
    </xdr:from>
    <xdr:to>
      <xdr:col>4</xdr:col>
      <xdr:colOff>704850</xdr:colOff>
      <xdr:row>30</xdr:row>
      <xdr:rowOff>123826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371475</xdr:colOff>
      <xdr:row>17</xdr:row>
      <xdr:rowOff>38100</xdr:rowOff>
    </xdr:from>
    <xdr:to>
      <xdr:col>10</xdr:col>
      <xdr:colOff>628650</xdr:colOff>
      <xdr:row>30</xdr:row>
      <xdr:rowOff>123825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13</xdr:row>
      <xdr:rowOff>42862</xdr:rowOff>
    </xdr:from>
    <xdr:to>
      <xdr:col>7</xdr:col>
      <xdr:colOff>47625</xdr:colOff>
      <xdr:row>25</xdr:row>
      <xdr:rowOff>157162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247651</xdr:colOff>
      <xdr:row>26</xdr:row>
      <xdr:rowOff>109537</xdr:rowOff>
    </xdr:from>
    <xdr:to>
      <xdr:col>7</xdr:col>
      <xdr:colOff>57151</xdr:colOff>
      <xdr:row>40</xdr:row>
      <xdr:rowOff>185737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3</xdr:row>
      <xdr:rowOff>114300</xdr:rowOff>
    </xdr:from>
    <xdr:to>
      <xdr:col>9</xdr:col>
      <xdr:colOff>495300</xdr:colOff>
      <xdr:row>13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171451</xdr:colOff>
      <xdr:row>15</xdr:row>
      <xdr:rowOff>33337</xdr:rowOff>
    </xdr:from>
    <xdr:to>
      <xdr:col>9</xdr:col>
      <xdr:colOff>533401</xdr:colOff>
      <xdr:row>30</xdr:row>
      <xdr:rowOff>161925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ysithea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FFDE66"/>
      </a:hlink>
      <a:folHlink>
        <a:srgbClr val="D490C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ysithea">
    <a:dk1>
      <a:sysClr val="windowText" lastClr="000000"/>
    </a:dk1>
    <a:lt1>
      <a:sysClr val="window" lastClr="FFFFFF"/>
    </a:lt1>
    <a:dk2>
      <a:srgbClr val="B13F9A"/>
    </a:dk2>
    <a:lt2>
      <a:srgbClr val="F4E7ED"/>
    </a:lt2>
    <a:accent1>
      <a:srgbClr val="B83D68"/>
    </a:accent1>
    <a:accent2>
      <a:srgbClr val="AC66BB"/>
    </a:accent2>
    <a:accent3>
      <a:srgbClr val="DE6C36"/>
    </a:accent3>
    <a:accent4>
      <a:srgbClr val="F9B639"/>
    </a:accent4>
    <a:accent5>
      <a:srgbClr val="CF6DA4"/>
    </a:accent5>
    <a:accent6>
      <a:srgbClr val="FA8D3D"/>
    </a:accent6>
    <a:hlink>
      <a:srgbClr val="FFDE66"/>
    </a:hlink>
    <a:folHlink>
      <a:srgbClr val="D490C5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workbookViewId="0">
      <selection activeCell="M10" sqref="M10"/>
    </sheetView>
  </sheetViews>
  <sheetFormatPr baseColWidth="10" defaultRowHeight="20.100000000000001" customHeight="1" x14ac:dyDescent="0.25"/>
  <cols>
    <col min="1" max="1" width="12.85546875" customWidth="1"/>
    <col min="2" max="16" width="7.7109375" customWidth="1"/>
  </cols>
  <sheetData>
    <row r="1" spans="1:16" ht="20.100000000000001" customHeight="1" x14ac:dyDescent="0.25">
      <c r="A1" t="s">
        <v>0</v>
      </c>
    </row>
    <row r="3" spans="1:16" ht="20.100000000000001" customHeight="1" x14ac:dyDescent="0.35">
      <c r="A3" s="17" t="s">
        <v>1</v>
      </c>
    </row>
    <row r="5" spans="1:16" ht="20.100000000000001" customHeight="1" x14ac:dyDescent="0.25">
      <c r="A5" s="37" t="s">
        <v>2</v>
      </c>
      <c r="B5" s="38" t="s">
        <v>3</v>
      </c>
      <c r="C5" s="38"/>
      <c r="D5" s="38"/>
      <c r="E5" s="38" t="s">
        <v>6</v>
      </c>
      <c r="F5" s="38"/>
      <c r="G5" s="38"/>
      <c r="H5" s="38"/>
      <c r="I5" s="38"/>
      <c r="J5" s="38"/>
      <c r="K5" s="38" t="s">
        <v>5</v>
      </c>
      <c r="L5" s="38"/>
      <c r="M5" s="38"/>
      <c r="N5" s="38"/>
      <c r="O5" s="38"/>
      <c r="P5" s="38"/>
    </row>
    <row r="6" spans="1:16" ht="20.100000000000001" customHeight="1" x14ac:dyDescent="0.25">
      <c r="A6" s="37"/>
      <c r="B6" s="38" t="s">
        <v>4</v>
      </c>
      <c r="C6" s="38"/>
      <c r="D6" s="38"/>
      <c r="E6" s="38" t="s">
        <v>4</v>
      </c>
      <c r="F6" s="38"/>
      <c r="G6" s="38"/>
      <c r="H6" s="38" t="s">
        <v>7</v>
      </c>
      <c r="I6" s="38"/>
      <c r="J6" s="38"/>
      <c r="K6" s="38" t="s">
        <v>4</v>
      </c>
      <c r="L6" s="38"/>
      <c r="M6" s="38"/>
      <c r="N6" s="39" t="s">
        <v>7</v>
      </c>
      <c r="O6" s="39"/>
      <c r="P6" s="39"/>
    </row>
    <row r="7" spans="1:16" ht="20.100000000000001" customHeight="1" x14ac:dyDescent="0.25">
      <c r="A7" s="37"/>
      <c r="B7" s="1">
        <v>2014</v>
      </c>
      <c r="C7" s="1">
        <v>2017</v>
      </c>
      <c r="D7" s="1">
        <v>2020</v>
      </c>
      <c r="E7" s="1">
        <v>2014</v>
      </c>
      <c r="F7" s="1">
        <v>2017</v>
      </c>
      <c r="G7" s="1">
        <v>2020</v>
      </c>
      <c r="H7" s="1">
        <v>2014</v>
      </c>
      <c r="I7" s="1">
        <v>2017</v>
      </c>
      <c r="J7" s="1">
        <v>2020</v>
      </c>
      <c r="K7" s="1">
        <v>2014</v>
      </c>
      <c r="L7" s="1">
        <v>2017</v>
      </c>
      <c r="M7" s="1">
        <v>2020</v>
      </c>
      <c r="N7" s="1">
        <v>2014</v>
      </c>
      <c r="O7" s="1">
        <v>2017</v>
      </c>
      <c r="P7" s="1">
        <v>2020</v>
      </c>
    </row>
    <row r="8" spans="1:16" ht="20.100000000000001" customHeight="1" x14ac:dyDescent="0.25">
      <c r="A8" s="2" t="s">
        <v>8</v>
      </c>
      <c r="B8" s="2">
        <v>6</v>
      </c>
      <c r="C8" s="2">
        <v>6</v>
      </c>
      <c r="D8" s="2">
        <v>6</v>
      </c>
      <c r="E8" s="2">
        <v>2</v>
      </c>
      <c r="F8" s="2">
        <v>2</v>
      </c>
      <c r="G8" s="2">
        <v>2</v>
      </c>
      <c r="H8" s="3">
        <f t="shared" ref="H8:J10" si="0">E8/B8</f>
        <v>0.33333333333333331</v>
      </c>
      <c r="I8" s="3">
        <f t="shared" si="0"/>
        <v>0.33333333333333331</v>
      </c>
      <c r="J8" s="3">
        <f t="shared" si="0"/>
        <v>0.33333333333333331</v>
      </c>
      <c r="K8" s="2">
        <v>4</v>
      </c>
      <c r="L8" s="2">
        <v>4</v>
      </c>
      <c r="M8" s="2">
        <v>4</v>
      </c>
      <c r="N8" s="3">
        <f t="shared" ref="N8:P10" si="1">K8/B8</f>
        <v>0.66666666666666663</v>
      </c>
      <c r="O8" s="3">
        <f t="shared" si="1"/>
        <v>0.66666666666666663</v>
      </c>
      <c r="P8" s="3">
        <f t="shared" si="1"/>
        <v>0.66666666666666663</v>
      </c>
    </row>
    <row r="9" spans="1:16" ht="20.100000000000001" customHeight="1" x14ac:dyDescent="0.25">
      <c r="A9" s="2" t="s">
        <v>9</v>
      </c>
      <c r="B9" s="2">
        <v>55</v>
      </c>
      <c r="C9" s="2">
        <v>58</v>
      </c>
      <c r="D9" s="2">
        <v>59</v>
      </c>
      <c r="E9" s="2">
        <v>27</v>
      </c>
      <c r="F9" s="2">
        <v>27</v>
      </c>
      <c r="G9" s="2">
        <v>30</v>
      </c>
      <c r="H9" s="3">
        <f t="shared" si="0"/>
        <v>0.49090909090909091</v>
      </c>
      <c r="I9" s="3">
        <f t="shared" si="0"/>
        <v>0.46551724137931033</v>
      </c>
      <c r="J9" s="3">
        <f t="shared" si="0"/>
        <v>0.50847457627118642</v>
      </c>
      <c r="K9" s="2">
        <v>28</v>
      </c>
      <c r="L9" s="2">
        <v>31</v>
      </c>
      <c r="M9" s="2">
        <v>29</v>
      </c>
      <c r="N9" s="3">
        <f t="shared" si="1"/>
        <v>0.50909090909090904</v>
      </c>
      <c r="O9" s="3">
        <f t="shared" si="1"/>
        <v>0.53448275862068961</v>
      </c>
      <c r="P9" s="3">
        <f t="shared" si="1"/>
        <v>0.49152542372881358</v>
      </c>
    </row>
    <row r="10" spans="1:16" ht="20.100000000000001" customHeight="1" x14ac:dyDescent="0.25">
      <c r="A10" s="2" t="s">
        <v>3</v>
      </c>
      <c r="B10" s="2">
        <f t="shared" ref="B10:G10" si="2">B8+B9</f>
        <v>61</v>
      </c>
      <c r="C10" s="2">
        <f t="shared" si="2"/>
        <v>64</v>
      </c>
      <c r="D10" s="2">
        <f t="shared" si="2"/>
        <v>65</v>
      </c>
      <c r="E10" s="2">
        <f t="shared" si="2"/>
        <v>29</v>
      </c>
      <c r="F10" s="2">
        <f t="shared" si="2"/>
        <v>29</v>
      </c>
      <c r="G10" s="2">
        <f t="shared" si="2"/>
        <v>32</v>
      </c>
      <c r="H10" s="3">
        <f t="shared" si="0"/>
        <v>0.47540983606557374</v>
      </c>
      <c r="I10" s="3">
        <f t="shared" si="0"/>
        <v>0.453125</v>
      </c>
      <c r="J10" s="3">
        <f>G10/D10</f>
        <v>0.49230769230769234</v>
      </c>
      <c r="K10" s="2">
        <f>K8+K9</f>
        <v>32</v>
      </c>
      <c r="L10" s="2">
        <f>L8+L9</f>
        <v>35</v>
      </c>
      <c r="M10" s="2">
        <f>M8+M9</f>
        <v>33</v>
      </c>
      <c r="N10" s="3">
        <f t="shared" si="1"/>
        <v>0.52459016393442626</v>
      </c>
      <c r="O10" s="3">
        <f t="shared" si="1"/>
        <v>0.546875</v>
      </c>
      <c r="P10" s="3">
        <f t="shared" si="1"/>
        <v>0.50769230769230766</v>
      </c>
    </row>
  </sheetData>
  <mergeCells count="9">
    <mergeCell ref="A5:A7"/>
    <mergeCell ref="B5:D5"/>
    <mergeCell ref="B6:D6"/>
    <mergeCell ref="E5:J5"/>
    <mergeCell ref="K5:P5"/>
    <mergeCell ref="E6:G6"/>
    <mergeCell ref="H6:J6"/>
    <mergeCell ref="K6:M6"/>
    <mergeCell ref="N6:P6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workbookViewId="0">
      <selection activeCell="D10" sqref="D10"/>
    </sheetView>
  </sheetViews>
  <sheetFormatPr baseColWidth="10" defaultRowHeight="20.100000000000001" customHeight="1" x14ac:dyDescent="0.25"/>
  <cols>
    <col min="2" max="16" width="7.7109375" customWidth="1"/>
  </cols>
  <sheetData>
    <row r="1" spans="1:16" ht="20.100000000000001" customHeight="1" x14ac:dyDescent="0.25">
      <c r="A1" t="s">
        <v>0</v>
      </c>
    </row>
    <row r="3" spans="1:16" ht="20.100000000000001" customHeight="1" x14ac:dyDescent="0.35">
      <c r="A3" s="17" t="s">
        <v>10</v>
      </c>
    </row>
    <row r="5" spans="1:16" ht="20.100000000000001" customHeight="1" x14ac:dyDescent="0.25">
      <c r="A5" s="37" t="s">
        <v>2</v>
      </c>
      <c r="B5" s="38" t="s">
        <v>3</v>
      </c>
      <c r="C5" s="38"/>
      <c r="D5" s="38"/>
      <c r="E5" s="38" t="s">
        <v>6</v>
      </c>
      <c r="F5" s="38"/>
      <c r="G5" s="38"/>
      <c r="H5" s="38"/>
      <c r="I5" s="38"/>
      <c r="J5" s="38"/>
      <c r="K5" s="38" t="s">
        <v>5</v>
      </c>
      <c r="L5" s="38"/>
      <c r="M5" s="38"/>
      <c r="N5" s="38"/>
      <c r="O5" s="38"/>
      <c r="P5" s="38"/>
    </row>
    <row r="6" spans="1:16" ht="20.100000000000001" customHeight="1" x14ac:dyDescent="0.25">
      <c r="A6" s="37"/>
      <c r="B6" s="38" t="s">
        <v>4</v>
      </c>
      <c r="C6" s="38"/>
      <c r="D6" s="38"/>
      <c r="E6" s="38" t="s">
        <v>4</v>
      </c>
      <c r="F6" s="38"/>
      <c r="G6" s="38"/>
      <c r="H6" s="38" t="s">
        <v>7</v>
      </c>
      <c r="I6" s="38"/>
      <c r="J6" s="38"/>
      <c r="K6" s="38" t="s">
        <v>4</v>
      </c>
      <c r="L6" s="38"/>
      <c r="M6" s="38"/>
      <c r="N6" s="39" t="s">
        <v>7</v>
      </c>
      <c r="O6" s="39"/>
      <c r="P6" s="39"/>
    </row>
    <row r="7" spans="1:16" ht="20.100000000000001" customHeight="1" x14ac:dyDescent="0.25">
      <c r="A7" s="37"/>
      <c r="B7" s="1">
        <v>2014</v>
      </c>
      <c r="C7" s="1">
        <v>2017</v>
      </c>
      <c r="D7" s="1">
        <v>2020</v>
      </c>
      <c r="E7" s="1">
        <v>2014</v>
      </c>
      <c r="F7" s="1">
        <v>2017</v>
      </c>
      <c r="G7" s="1">
        <v>2020</v>
      </c>
      <c r="H7" s="1">
        <v>2014</v>
      </c>
      <c r="I7" s="1">
        <v>2017</v>
      </c>
      <c r="J7" s="1">
        <v>2020</v>
      </c>
      <c r="K7" s="1">
        <v>2014</v>
      </c>
      <c r="L7" s="1">
        <v>2017</v>
      </c>
      <c r="M7" s="1">
        <v>2020</v>
      </c>
      <c r="N7" s="1">
        <v>2014</v>
      </c>
      <c r="O7" s="1">
        <v>2017</v>
      </c>
      <c r="P7" s="1">
        <v>2020</v>
      </c>
    </row>
    <row r="8" spans="1:16" ht="20.100000000000001" customHeight="1" x14ac:dyDescent="0.25">
      <c r="A8" s="2" t="s">
        <v>8</v>
      </c>
      <c r="B8" s="2">
        <v>5.54</v>
      </c>
      <c r="C8" s="2">
        <v>5.53</v>
      </c>
      <c r="D8" s="2">
        <v>5.56</v>
      </c>
      <c r="E8" s="2">
        <v>1.54</v>
      </c>
      <c r="F8" s="2">
        <v>1.53</v>
      </c>
      <c r="G8" s="2">
        <v>1.56</v>
      </c>
      <c r="H8" s="3">
        <f t="shared" ref="H8:J10" si="0">E8/B8</f>
        <v>0.27797833935018051</v>
      </c>
      <c r="I8" s="3">
        <f t="shared" si="0"/>
        <v>0.27667269439421338</v>
      </c>
      <c r="J8" s="3">
        <f t="shared" si="0"/>
        <v>0.28057553956834536</v>
      </c>
      <c r="K8" s="2">
        <v>4</v>
      </c>
      <c r="L8" s="2">
        <f>C8-F8</f>
        <v>4</v>
      </c>
      <c r="M8" s="2">
        <v>4</v>
      </c>
      <c r="N8" s="3">
        <f t="shared" ref="N8:P10" si="1">K8/B8</f>
        <v>0.72202166064981954</v>
      </c>
      <c r="O8" s="3">
        <f t="shared" si="1"/>
        <v>0.72332730560578662</v>
      </c>
      <c r="P8" s="3">
        <f>M8/D8</f>
        <v>0.71942446043165476</v>
      </c>
    </row>
    <row r="9" spans="1:16" ht="20.100000000000001" customHeight="1" x14ac:dyDescent="0.25">
      <c r="A9" s="2" t="s">
        <v>33</v>
      </c>
      <c r="B9" s="2">
        <v>45.77</v>
      </c>
      <c r="C9" s="2">
        <v>49.33</v>
      </c>
      <c r="D9" s="2">
        <f>0.51+0.55+0.14+0.38+0.38+0.38+0.56+0.38+0.45+0.39+1+1+0.67+0.45+0.52+1+0.97+1+1+1+0.5+0.25+1+1+1+1+1+1+1+1+1+0.13+1+1+2+1+3+1+0.57+1+1+0.64+0.77+0.41+1+1+1+1+1+1+1+1+1+1+0.9+0.95+1+0.1+1</f>
        <v>49.95</v>
      </c>
      <c r="E9" s="2">
        <f>7+6.12+3.56</f>
        <v>16.68</v>
      </c>
      <c r="F9" s="2">
        <v>16.5</v>
      </c>
      <c r="G9" s="2">
        <f>0.51+0.55+0.14+0.38+0.38+0.38+0.56+0.38+0.45+0.39+0.67+0.45+0.52+1+0.5+1+0.13+1+1+1+1+0.57+0.64+0.41+1+1+1+0.9+1+1</f>
        <v>19.91</v>
      </c>
      <c r="H9" s="3">
        <f t="shared" si="0"/>
        <v>0.36443084990168229</v>
      </c>
      <c r="I9" s="3">
        <f t="shared" si="0"/>
        <v>0.33448205959862154</v>
      </c>
      <c r="J9" s="3">
        <f t="shared" si="0"/>
        <v>0.39859859859859859</v>
      </c>
      <c r="K9" s="2">
        <v>29.09</v>
      </c>
      <c r="L9" s="2">
        <f>C9-F9</f>
        <v>32.83</v>
      </c>
      <c r="M9" s="2">
        <f>D9-G9</f>
        <v>30.040000000000003</v>
      </c>
      <c r="N9" s="3">
        <f t="shared" si="1"/>
        <v>0.6355691500983176</v>
      </c>
      <c r="O9" s="3">
        <f t="shared" si="1"/>
        <v>0.66551794040137846</v>
      </c>
      <c r="P9" s="3">
        <f t="shared" si="1"/>
        <v>0.60140140140140141</v>
      </c>
    </row>
    <row r="10" spans="1:16" ht="20.100000000000001" customHeight="1" x14ac:dyDescent="0.25">
      <c r="A10" s="2" t="s">
        <v>3</v>
      </c>
      <c r="B10" s="2">
        <f t="shared" ref="B10:G10" si="2">SUM(B8:B9)</f>
        <v>51.31</v>
      </c>
      <c r="C10" s="2">
        <f t="shared" si="2"/>
        <v>54.86</v>
      </c>
      <c r="D10" s="2">
        <f>SUM(D8:D9)</f>
        <v>55.510000000000005</v>
      </c>
      <c r="E10" s="2">
        <f t="shared" si="2"/>
        <v>18.22</v>
      </c>
      <c r="F10" s="2">
        <f t="shared" si="2"/>
        <v>18.03</v>
      </c>
      <c r="G10" s="2">
        <f t="shared" si="2"/>
        <v>21.47</v>
      </c>
      <c r="H10" s="3">
        <f t="shared" si="0"/>
        <v>0.35509647242252967</v>
      </c>
      <c r="I10" s="3">
        <f t="shared" si="0"/>
        <v>0.32865475756471019</v>
      </c>
      <c r="J10" s="3">
        <f t="shared" si="0"/>
        <v>0.3867771572689605</v>
      </c>
      <c r="K10" s="2">
        <f>SUM(K8:K9)</f>
        <v>33.090000000000003</v>
      </c>
      <c r="L10" s="2">
        <f>SUM(L8:L9)</f>
        <v>36.83</v>
      </c>
      <c r="M10" s="2">
        <f>SUM(M8:M9)</f>
        <v>34.040000000000006</v>
      </c>
      <c r="N10" s="3">
        <f t="shared" si="1"/>
        <v>0.64490352757747027</v>
      </c>
      <c r="O10" s="3">
        <f t="shared" si="1"/>
        <v>0.67134524243528981</v>
      </c>
      <c r="P10" s="3">
        <f>M10/D10</f>
        <v>0.61322284273103955</v>
      </c>
    </row>
  </sheetData>
  <mergeCells count="9">
    <mergeCell ref="A5:A7"/>
    <mergeCell ref="B5:D5"/>
    <mergeCell ref="E5:J5"/>
    <mergeCell ref="K5:P5"/>
    <mergeCell ref="B6:D6"/>
    <mergeCell ref="E6:G6"/>
    <mergeCell ref="H6:J6"/>
    <mergeCell ref="K6:M6"/>
    <mergeCell ref="N6:P6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D17" sqref="D17"/>
    </sheetView>
  </sheetViews>
  <sheetFormatPr baseColWidth="10" defaultRowHeight="20.100000000000001" customHeight="1" x14ac:dyDescent="0.25"/>
  <cols>
    <col min="1" max="1" width="16.42578125" customWidth="1"/>
    <col min="2" max="3" width="7.7109375" customWidth="1"/>
    <col min="4" max="4" width="6.5703125" customWidth="1"/>
    <col min="5" max="5" width="7.140625" customWidth="1"/>
    <col min="6" max="6" width="6.85546875" customWidth="1"/>
    <col min="7" max="7" width="7.28515625" customWidth="1"/>
    <col min="8" max="8" width="8" customWidth="1"/>
    <col min="9" max="9" width="8.140625" customWidth="1"/>
    <col min="10" max="10" width="7.85546875" customWidth="1"/>
    <col min="11" max="11" width="7.28515625" customWidth="1"/>
    <col min="12" max="12" width="7.42578125" customWidth="1"/>
    <col min="13" max="13" width="7.5703125" customWidth="1"/>
    <col min="14" max="14" width="8.140625" customWidth="1"/>
    <col min="15" max="15" width="8.140625" bestFit="1" customWidth="1"/>
    <col min="16" max="16" width="7.85546875" customWidth="1"/>
  </cols>
  <sheetData>
    <row r="1" spans="1:16" ht="15" customHeight="1" x14ac:dyDescent="0.3">
      <c r="A1" s="11" t="s">
        <v>11</v>
      </c>
    </row>
    <row r="2" spans="1:16" ht="7.5" customHeight="1" x14ac:dyDescent="0.25"/>
    <row r="3" spans="1:16" ht="13.5" customHeight="1" x14ac:dyDescent="0.25">
      <c r="A3" s="37" t="s">
        <v>34</v>
      </c>
      <c r="B3" s="38" t="s">
        <v>3</v>
      </c>
      <c r="C3" s="38"/>
      <c r="D3" s="38"/>
      <c r="E3" s="38" t="s">
        <v>6</v>
      </c>
      <c r="F3" s="38"/>
      <c r="G3" s="38"/>
      <c r="H3" s="38"/>
      <c r="I3" s="38"/>
      <c r="J3" s="38"/>
      <c r="K3" s="38" t="s">
        <v>5</v>
      </c>
      <c r="L3" s="38"/>
      <c r="M3" s="38"/>
      <c r="N3" s="38"/>
      <c r="O3" s="38"/>
      <c r="P3" s="38"/>
    </row>
    <row r="4" spans="1:16" ht="13.5" customHeight="1" x14ac:dyDescent="0.25">
      <c r="A4" s="37"/>
      <c r="B4" s="38" t="s">
        <v>4</v>
      </c>
      <c r="C4" s="38"/>
      <c r="D4" s="38"/>
      <c r="E4" s="38" t="s">
        <v>4</v>
      </c>
      <c r="F4" s="38"/>
      <c r="G4" s="38"/>
      <c r="H4" s="38" t="s">
        <v>7</v>
      </c>
      <c r="I4" s="38"/>
      <c r="J4" s="38"/>
      <c r="K4" s="38" t="s">
        <v>4</v>
      </c>
      <c r="L4" s="38"/>
      <c r="M4" s="38"/>
      <c r="N4" s="39" t="s">
        <v>7</v>
      </c>
      <c r="O4" s="39"/>
      <c r="P4" s="39"/>
    </row>
    <row r="5" spans="1:16" ht="13.5" customHeight="1" x14ac:dyDescent="0.25">
      <c r="A5" s="37"/>
      <c r="B5" s="4">
        <v>2014</v>
      </c>
      <c r="C5" s="4">
        <v>2017</v>
      </c>
      <c r="D5" s="4">
        <v>2020</v>
      </c>
      <c r="E5" s="4">
        <v>20014</v>
      </c>
      <c r="F5" s="4">
        <v>2017</v>
      </c>
      <c r="G5" s="4">
        <v>2020</v>
      </c>
      <c r="H5" s="4">
        <v>2014</v>
      </c>
      <c r="I5" s="4">
        <v>2017</v>
      </c>
      <c r="J5" s="4">
        <v>2020</v>
      </c>
      <c r="K5" s="4">
        <v>2014</v>
      </c>
      <c r="L5" s="4">
        <v>2017</v>
      </c>
      <c r="M5" s="4">
        <v>2020</v>
      </c>
      <c r="N5" s="4">
        <v>2014</v>
      </c>
      <c r="O5" s="4">
        <v>2017</v>
      </c>
      <c r="P5" s="4">
        <v>2020</v>
      </c>
    </row>
    <row r="6" spans="1:16" ht="13.5" customHeight="1" x14ac:dyDescent="0.25">
      <c r="A6" s="2" t="s">
        <v>12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3">
        <v>0</v>
      </c>
      <c r="I6" s="3">
        <v>0</v>
      </c>
      <c r="J6" s="3">
        <v>0</v>
      </c>
      <c r="K6" s="2">
        <v>0</v>
      </c>
      <c r="L6" s="2">
        <v>0</v>
      </c>
      <c r="M6" s="2">
        <v>0</v>
      </c>
      <c r="N6" s="3">
        <v>0</v>
      </c>
      <c r="O6" s="3">
        <v>0</v>
      </c>
      <c r="P6" s="3">
        <v>0</v>
      </c>
    </row>
    <row r="7" spans="1:16" ht="13.5" customHeight="1" x14ac:dyDescent="0.25">
      <c r="A7" s="2" t="s">
        <v>13</v>
      </c>
      <c r="B7" s="2">
        <v>1</v>
      </c>
      <c r="C7" s="2">
        <v>1</v>
      </c>
      <c r="D7" s="2">
        <v>1</v>
      </c>
      <c r="E7" s="2">
        <v>0</v>
      </c>
      <c r="F7" s="2">
        <v>0</v>
      </c>
      <c r="G7" s="2">
        <v>0</v>
      </c>
      <c r="H7" s="3">
        <f t="shared" ref="H7:I9" si="0">E7/B7</f>
        <v>0</v>
      </c>
      <c r="I7" s="3">
        <f>F7/C7</f>
        <v>0</v>
      </c>
      <c r="J7" s="3">
        <v>0</v>
      </c>
      <c r="K7" s="2">
        <f>B7-E7</f>
        <v>1</v>
      </c>
      <c r="L7" s="2">
        <f>C7-F7</f>
        <v>1</v>
      </c>
      <c r="M7" s="2">
        <f>D7-G7</f>
        <v>1</v>
      </c>
      <c r="N7" s="3">
        <f>K7/B7</f>
        <v>1</v>
      </c>
      <c r="O7" s="3">
        <f t="shared" ref="N7:O9" si="1">L7/C7</f>
        <v>1</v>
      </c>
      <c r="P7" s="3">
        <f>M7/D7</f>
        <v>1</v>
      </c>
    </row>
    <row r="8" spans="1:16" ht="13.5" customHeight="1" x14ac:dyDescent="0.25">
      <c r="A8" s="2" t="s">
        <v>32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3">
        <v>0</v>
      </c>
      <c r="I8" s="3">
        <v>0</v>
      </c>
      <c r="J8" s="3">
        <v>0</v>
      </c>
      <c r="K8" s="2">
        <v>0</v>
      </c>
      <c r="L8" s="2">
        <v>0</v>
      </c>
      <c r="M8" s="2">
        <v>0</v>
      </c>
      <c r="N8" s="3">
        <v>0</v>
      </c>
      <c r="O8" s="3">
        <v>0</v>
      </c>
      <c r="P8" s="3">
        <v>0</v>
      </c>
    </row>
    <row r="9" spans="1:16" ht="13.5" customHeight="1" x14ac:dyDescent="0.25">
      <c r="A9" s="8" t="s">
        <v>14</v>
      </c>
      <c r="B9" s="8">
        <f t="shared" ref="B9:G9" si="2">SUM(B6:B7)</f>
        <v>1</v>
      </c>
      <c r="C9" s="8">
        <f t="shared" si="2"/>
        <v>1</v>
      </c>
      <c r="D9" s="8">
        <f t="shared" si="2"/>
        <v>1</v>
      </c>
      <c r="E9" s="8">
        <f t="shared" si="2"/>
        <v>0</v>
      </c>
      <c r="F9" s="8">
        <f t="shared" si="2"/>
        <v>0</v>
      </c>
      <c r="G9" s="8">
        <f t="shared" si="2"/>
        <v>0</v>
      </c>
      <c r="H9" s="9">
        <f t="shared" si="0"/>
        <v>0</v>
      </c>
      <c r="I9" s="9">
        <f t="shared" si="0"/>
        <v>0</v>
      </c>
      <c r="J9" s="9">
        <v>0</v>
      </c>
      <c r="K9" s="8">
        <f>SUM(K6:K7)</f>
        <v>1</v>
      </c>
      <c r="L9" s="8">
        <f>SUM(L6:L7)</f>
        <v>1</v>
      </c>
      <c r="M9" s="8">
        <f>SUM(M6:M7)</f>
        <v>1</v>
      </c>
      <c r="N9" s="9">
        <f t="shared" si="1"/>
        <v>1</v>
      </c>
      <c r="O9" s="9">
        <f t="shared" si="1"/>
        <v>1</v>
      </c>
      <c r="P9" s="9">
        <f>SUM(P6:P8)</f>
        <v>1</v>
      </c>
    </row>
    <row r="10" spans="1:16" ht="13.5" customHeight="1" x14ac:dyDescent="0.25"/>
    <row r="11" spans="1:16" ht="13.5" customHeight="1" x14ac:dyDescent="0.25">
      <c r="A11" s="40" t="s">
        <v>34</v>
      </c>
      <c r="B11" s="38" t="s">
        <v>3</v>
      </c>
      <c r="C11" s="38"/>
      <c r="D11" s="38"/>
      <c r="E11" s="38" t="s">
        <v>6</v>
      </c>
      <c r="F11" s="38"/>
      <c r="G11" s="38"/>
      <c r="H11" s="38"/>
      <c r="I11" s="38"/>
      <c r="J11" s="38"/>
      <c r="K11" s="38" t="s">
        <v>5</v>
      </c>
      <c r="L11" s="38"/>
      <c r="M11" s="38"/>
      <c r="N11" s="38"/>
      <c r="O11" s="38"/>
      <c r="P11" s="38"/>
    </row>
    <row r="12" spans="1:16" ht="13.5" customHeight="1" x14ac:dyDescent="0.25">
      <c r="A12" s="41"/>
      <c r="B12" s="38" t="s">
        <v>4</v>
      </c>
      <c r="C12" s="38"/>
      <c r="D12" s="38"/>
      <c r="E12" s="38" t="s">
        <v>4</v>
      </c>
      <c r="F12" s="38"/>
      <c r="G12" s="38"/>
      <c r="H12" s="38" t="s">
        <v>7</v>
      </c>
      <c r="I12" s="38"/>
      <c r="J12" s="38"/>
      <c r="K12" s="39" t="s">
        <v>4</v>
      </c>
      <c r="L12" s="39"/>
      <c r="M12" s="39"/>
      <c r="N12" s="39" t="s">
        <v>21</v>
      </c>
      <c r="O12" s="39"/>
      <c r="P12" s="39"/>
    </row>
    <row r="13" spans="1:16" ht="13.5" customHeight="1" x14ac:dyDescent="0.25">
      <c r="A13" s="42"/>
      <c r="B13" s="4">
        <v>2014</v>
      </c>
      <c r="C13" s="4">
        <v>2017</v>
      </c>
      <c r="D13" s="4">
        <v>2020</v>
      </c>
      <c r="E13" s="4">
        <v>2014</v>
      </c>
      <c r="F13" s="4">
        <v>2017</v>
      </c>
      <c r="G13" s="4">
        <v>2020</v>
      </c>
      <c r="H13" s="4">
        <v>2014</v>
      </c>
      <c r="I13" s="4">
        <v>2017</v>
      </c>
      <c r="J13" s="4">
        <v>2020</v>
      </c>
      <c r="K13" s="4">
        <v>2014</v>
      </c>
      <c r="L13" s="4">
        <v>2017</v>
      </c>
      <c r="M13" s="4">
        <v>2020</v>
      </c>
      <c r="N13" s="4">
        <v>2014</v>
      </c>
      <c r="O13" s="4">
        <v>2017</v>
      </c>
      <c r="P13" s="4">
        <v>2020</v>
      </c>
    </row>
    <row r="14" spans="1:16" ht="13.5" customHeight="1" x14ac:dyDescent="0.25">
      <c r="A14" s="2" t="s">
        <v>15</v>
      </c>
      <c r="B14" s="2">
        <v>2</v>
      </c>
      <c r="C14" s="2">
        <v>2</v>
      </c>
      <c r="D14" s="2">
        <v>2</v>
      </c>
      <c r="E14" s="2">
        <v>2</v>
      </c>
      <c r="F14" s="2">
        <v>2</v>
      </c>
      <c r="G14" s="2">
        <v>2</v>
      </c>
      <c r="H14" s="3">
        <f>E14/B14</f>
        <v>1</v>
      </c>
      <c r="I14" s="3">
        <f>F14/C14</f>
        <v>1</v>
      </c>
      <c r="J14" s="3">
        <f>G14/D14</f>
        <v>1</v>
      </c>
      <c r="K14" s="2">
        <v>0</v>
      </c>
      <c r="L14" s="2">
        <v>0</v>
      </c>
      <c r="M14" s="2">
        <v>0</v>
      </c>
      <c r="N14" s="3">
        <f t="shared" ref="N14:P15" si="3">K14/B14</f>
        <v>0</v>
      </c>
      <c r="O14" s="3">
        <f t="shared" si="3"/>
        <v>0</v>
      </c>
      <c r="P14" s="3">
        <f t="shared" si="3"/>
        <v>0</v>
      </c>
    </row>
    <row r="15" spans="1:16" ht="13.5" customHeight="1" x14ac:dyDescent="0.25">
      <c r="A15" s="2" t="s">
        <v>16</v>
      </c>
      <c r="B15" s="2">
        <v>1.1200000000000001</v>
      </c>
      <c r="C15" s="2">
        <v>1.1000000000000001</v>
      </c>
      <c r="D15" s="2">
        <v>1.1000000000000001</v>
      </c>
      <c r="E15" s="2">
        <v>0</v>
      </c>
      <c r="F15" s="2">
        <v>0</v>
      </c>
      <c r="G15" s="2">
        <v>0</v>
      </c>
      <c r="H15" s="3">
        <f>E15/B15</f>
        <v>0</v>
      </c>
      <c r="I15" s="3">
        <v>0</v>
      </c>
      <c r="J15" s="3">
        <v>0</v>
      </c>
      <c r="K15" s="2">
        <v>1.1200000000000001</v>
      </c>
      <c r="L15" s="2">
        <v>1.1000000000000001</v>
      </c>
      <c r="M15" s="2">
        <v>1.1000000000000001</v>
      </c>
      <c r="N15" s="3">
        <f t="shared" si="3"/>
        <v>1</v>
      </c>
      <c r="O15" s="3">
        <f t="shared" si="3"/>
        <v>1</v>
      </c>
      <c r="P15" s="3">
        <f t="shared" si="3"/>
        <v>1</v>
      </c>
    </row>
    <row r="16" spans="1:16" ht="13.5" customHeight="1" x14ac:dyDescent="0.25">
      <c r="A16" s="2" t="s">
        <v>17</v>
      </c>
      <c r="B16" s="2">
        <v>4</v>
      </c>
      <c r="C16" s="2">
        <v>5</v>
      </c>
      <c r="D16" s="2">
        <f>5+0.9+0.95</f>
        <v>6.8500000000000005</v>
      </c>
      <c r="E16" s="2">
        <v>1</v>
      </c>
      <c r="F16" s="2">
        <v>1</v>
      </c>
      <c r="G16" s="2">
        <v>1</v>
      </c>
      <c r="H16" s="3">
        <f t="shared" ref="H16:H17" si="4">E16/B16</f>
        <v>0.25</v>
      </c>
      <c r="I16" s="3">
        <f t="shared" ref="I16:I17" si="5">F16/C16</f>
        <v>0.2</v>
      </c>
      <c r="J16" s="3">
        <f t="shared" ref="J16:J17" si="6">G16/D16</f>
        <v>0.145985401459854</v>
      </c>
      <c r="K16" s="2">
        <v>3</v>
      </c>
      <c r="L16" s="2">
        <v>4</v>
      </c>
      <c r="M16" s="2">
        <v>6</v>
      </c>
      <c r="N16" s="3">
        <f t="shared" ref="N16:N17" si="7">K16/B16</f>
        <v>0.75</v>
      </c>
      <c r="O16" s="3">
        <f t="shared" ref="O16:O17" si="8">L16/C16</f>
        <v>0.8</v>
      </c>
      <c r="P16" s="3">
        <f t="shared" ref="P16:P17" si="9">M16/D16</f>
        <v>0.87591240875912402</v>
      </c>
    </row>
    <row r="17" spans="1:16" ht="13.5" customHeight="1" x14ac:dyDescent="0.25">
      <c r="A17" s="2" t="s">
        <v>18</v>
      </c>
      <c r="B17" s="2">
        <v>3.26</v>
      </c>
      <c r="C17" s="2">
        <v>3.53</v>
      </c>
      <c r="D17" s="2">
        <v>6.56</v>
      </c>
      <c r="E17" s="2">
        <v>1.26</v>
      </c>
      <c r="F17" s="2">
        <v>1.53</v>
      </c>
      <c r="G17" s="2">
        <v>3.56</v>
      </c>
      <c r="H17" s="3">
        <f t="shared" si="4"/>
        <v>0.38650306748466262</v>
      </c>
      <c r="I17" s="3">
        <f t="shared" si="5"/>
        <v>0.4334277620396601</v>
      </c>
      <c r="J17" s="3">
        <f t="shared" si="6"/>
        <v>0.54268292682926833</v>
      </c>
      <c r="K17" s="2">
        <v>2</v>
      </c>
      <c r="L17" s="2">
        <v>2</v>
      </c>
      <c r="M17" s="2">
        <v>2</v>
      </c>
      <c r="N17" s="3">
        <f t="shared" si="7"/>
        <v>0.61349693251533743</v>
      </c>
      <c r="O17" s="3">
        <f t="shared" si="8"/>
        <v>0.56657223796033995</v>
      </c>
      <c r="P17" s="3">
        <f t="shared" si="9"/>
        <v>0.3048780487804878</v>
      </c>
    </row>
    <row r="18" spans="1:16" ht="12.75" customHeight="1" x14ac:dyDescent="0.25">
      <c r="A18" s="34" t="s">
        <v>103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5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5">
        <v>0</v>
      </c>
      <c r="O18" s="35">
        <v>0</v>
      </c>
      <c r="P18" s="35">
        <v>0</v>
      </c>
    </row>
    <row r="19" spans="1:16" ht="13.5" customHeight="1" x14ac:dyDescent="0.25">
      <c r="A19" s="8" t="s">
        <v>20</v>
      </c>
      <c r="B19" s="8">
        <f>SUM(B14:B18)</f>
        <v>10.379999999999999</v>
      </c>
      <c r="C19" s="8">
        <f>SUM(C14:C18)</f>
        <v>11.629999999999999</v>
      </c>
      <c r="D19" s="8">
        <f>SUM(D14:D18)</f>
        <v>16.510000000000002</v>
      </c>
      <c r="E19" s="8">
        <f t="shared" ref="E19:G19" si="10">SUM(E14:E18)</f>
        <v>4.26</v>
      </c>
      <c r="F19" s="8">
        <f t="shared" si="10"/>
        <v>4.53</v>
      </c>
      <c r="G19" s="8">
        <f t="shared" si="10"/>
        <v>6.5600000000000005</v>
      </c>
      <c r="H19" s="9">
        <f>E19/B19</f>
        <v>0.41040462427745666</v>
      </c>
      <c r="I19" s="9">
        <f>F19/C19</f>
        <v>0.38950988822012045</v>
      </c>
      <c r="J19" s="9">
        <f>G19/D19</f>
        <v>0.39733494851605089</v>
      </c>
      <c r="K19" s="8">
        <f>SUM(K14:K18)</f>
        <v>6.12</v>
      </c>
      <c r="L19" s="8">
        <f t="shared" ref="L19:M19" si="11">SUM(L14:L18)</f>
        <v>7.1</v>
      </c>
      <c r="M19" s="8">
        <f t="shared" si="11"/>
        <v>9.1</v>
      </c>
      <c r="N19" s="9">
        <f>K19/B19</f>
        <v>0.58959537572254339</v>
      </c>
      <c r="O19" s="9">
        <f>L19/C19</f>
        <v>0.61049011177987966</v>
      </c>
      <c r="P19" s="9">
        <f>M19/D19</f>
        <v>0.55118110236220463</v>
      </c>
    </row>
    <row r="20" spans="1:16" ht="13.5" customHeight="1" x14ac:dyDescent="0.25"/>
    <row r="21" spans="1:16" ht="13.5" customHeight="1" x14ac:dyDescent="0.25">
      <c r="A21" s="40" t="s">
        <v>35</v>
      </c>
      <c r="B21" s="38" t="s">
        <v>3</v>
      </c>
      <c r="C21" s="38"/>
      <c r="D21" s="38"/>
      <c r="E21" s="38" t="s">
        <v>6</v>
      </c>
      <c r="F21" s="38"/>
      <c r="G21" s="38"/>
      <c r="H21" s="38"/>
      <c r="I21" s="38"/>
      <c r="J21" s="38"/>
      <c r="K21" s="38" t="s">
        <v>5</v>
      </c>
      <c r="L21" s="38"/>
      <c r="M21" s="38"/>
      <c r="N21" s="38"/>
      <c r="O21" s="38"/>
      <c r="P21" s="38"/>
    </row>
    <row r="22" spans="1:16" ht="13.5" customHeight="1" x14ac:dyDescent="0.25">
      <c r="A22" s="41"/>
      <c r="B22" s="38" t="s">
        <v>4</v>
      </c>
      <c r="C22" s="38"/>
      <c r="D22" s="38"/>
      <c r="E22" s="38" t="s">
        <v>4</v>
      </c>
      <c r="F22" s="38"/>
      <c r="G22" s="38"/>
      <c r="H22" s="38" t="s">
        <v>7</v>
      </c>
      <c r="I22" s="38"/>
      <c r="J22" s="38"/>
      <c r="K22" s="39" t="s">
        <v>4</v>
      </c>
      <c r="L22" s="39"/>
      <c r="M22" s="39"/>
      <c r="N22" s="39" t="s">
        <v>7</v>
      </c>
      <c r="O22" s="39"/>
      <c r="P22" s="39"/>
    </row>
    <row r="23" spans="1:16" ht="13.5" customHeight="1" x14ac:dyDescent="0.25">
      <c r="A23" s="42"/>
      <c r="B23" s="4">
        <v>2014</v>
      </c>
      <c r="C23" s="4">
        <v>2017</v>
      </c>
      <c r="D23" s="4">
        <v>2020</v>
      </c>
      <c r="E23" s="4">
        <v>2014</v>
      </c>
      <c r="F23" s="4">
        <v>2017</v>
      </c>
      <c r="G23" s="4">
        <v>2020</v>
      </c>
      <c r="H23" s="4">
        <v>2014</v>
      </c>
      <c r="I23" s="4">
        <v>2017</v>
      </c>
      <c r="J23" s="4">
        <v>2020</v>
      </c>
      <c r="K23" s="4">
        <v>2014</v>
      </c>
      <c r="L23" s="4">
        <v>2017</v>
      </c>
      <c r="M23" s="4">
        <v>2020</v>
      </c>
      <c r="N23" s="4">
        <v>2014</v>
      </c>
      <c r="O23" s="4">
        <v>2017</v>
      </c>
      <c r="P23" s="4">
        <v>2020</v>
      </c>
    </row>
    <row r="24" spans="1:16" ht="13.5" customHeight="1" x14ac:dyDescent="0.25">
      <c r="A24" s="2" t="s">
        <v>19</v>
      </c>
      <c r="B24" s="2">
        <v>4.26</v>
      </c>
      <c r="C24" s="2">
        <v>5.41</v>
      </c>
      <c r="D24" s="2">
        <f>1+0.64+0.77+0.41+1+1</f>
        <v>4.82</v>
      </c>
      <c r="E24" s="2">
        <v>2.2599999999999998</v>
      </c>
      <c r="F24" s="2">
        <v>2.41</v>
      </c>
      <c r="G24" s="2">
        <f>0.64+0.77+0.41</f>
        <v>1.82</v>
      </c>
      <c r="H24" s="3">
        <f t="shared" ref="H24:J25" si="12">E24/B24</f>
        <v>0.53051643192488263</v>
      </c>
      <c r="I24" s="3">
        <f t="shared" si="12"/>
        <v>0.44547134935304994</v>
      </c>
      <c r="J24" s="3">
        <f t="shared" si="12"/>
        <v>0.37759336099585061</v>
      </c>
      <c r="K24" s="2">
        <v>2</v>
      </c>
      <c r="L24" s="2">
        <v>3</v>
      </c>
      <c r="M24" s="2">
        <v>3</v>
      </c>
      <c r="N24" s="3">
        <f t="shared" ref="N24:P25" si="13">K24/B24</f>
        <v>0.46948356807511737</v>
      </c>
      <c r="O24" s="3">
        <f t="shared" si="13"/>
        <v>0.55452865064695012</v>
      </c>
      <c r="P24" s="3">
        <f t="shared" si="13"/>
        <v>0.62240663900414939</v>
      </c>
    </row>
    <row r="25" spans="1:16" ht="13.5" customHeight="1" x14ac:dyDescent="0.25">
      <c r="A25" s="2" t="s">
        <v>22</v>
      </c>
      <c r="B25" s="2">
        <v>5.03</v>
      </c>
      <c r="C25" s="2">
        <v>4.91</v>
      </c>
      <c r="D25" s="2">
        <v>2.57</v>
      </c>
      <c r="E25" s="2">
        <v>3.03</v>
      </c>
      <c r="F25" s="2">
        <v>3.91</v>
      </c>
      <c r="G25" s="2">
        <v>1.57</v>
      </c>
      <c r="H25" s="3">
        <f t="shared" si="12"/>
        <v>0.60238568588469177</v>
      </c>
      <c r="I25" s="3">
        <f t="shared" si="12"/>
        <v>0.79633401221995925</v>
      </c>
      <c r="J25" s="3">
        <f t="shared" si="12"/>
        <v>0.6108949416342413</v>
      </c>
      <c r="K25" s="2">
        <v>2</v>
      </c>
      <c r="L25" s="2">
        <v>1</v>
      </c>
      <c r="M25" s="2">
        <v>1</v>
      </c>
      <c r="N25" s="3">
        <f t="shared" si="13"/>
        <v>0.39761431411530812</v>
      </c>
      <c r="O25" s="3">
        <f t="shared" si="13"/>
        <v>0.20366598778004072</v>
      </c>
      <c r="P25" s="3">
        <f t="shared" si="13"/>
        <v>0.38910505836575876</v>
      </c>
    </row>
    <row r="26" spans="1:16" ht="13.5" customHeight="1" x14ac:dyDescent="0.25">
      <c r="A26" s="2" t="s">
        <v>23</v>
      </c>
      <c r="B26" s="2">
        <v>0</v>
      </c>
      <c r="C26" s="2">
        <v>0</v>
      </c>
      <c r="D26" s="2">
        <v>4</v>
      </c>
      <c r="E26" s="2">
        <v>0</v>
      </c>
      <c r="F26" s="2">
        <v>0</v>
      </c>
      <c r="G26" s="2">
        <v>1</v>
      </c>
      <c r="H26" s="3">
        <v>0</v>
      </c>
      <c r="I26" s="3">
        <v>0</v>
      </c>
      <c r="J26" s="3">
        <f>G26/D26</f>
        <v>0.25</v>
      </c>
      <c r="K26" s="2">
        <v>0</v>
      </c>
      <c r="L26" s="2">
        <v>0</v>
      </c>
      <c r="M26" s="2">
        <v>3</v>
      </c>
      <c r="N26" s="3">
        <v>0</v>
      </c>
      <c r="O26" s="3">
        <v>0</v>
      </c>
      <c r="P26" s="3">
        <f>M26/D26</f>
        <v>0.75</v>
      </c>
    </row>
    <row r="27" spans="1:16" ht="13.5" customHeight="1" x14ac:dyDescent="0.25">
      <c r="A27" s="2" t="s">
        <v>24</v>
      </c>
      <c r="B27" s="2">
        <v>19.649999999999999</v>
      </c>
      <c r="C27" s="2">
        <v>21.22</v>
      </c>
      <c r="D27" s="2">
        <f>15+2+0.97+0.5+0.25+0.13</f>
        <v>18.849999999999998</v>
      </c>
      <c r="E27" s="2">
        <v>3.44</v>
      </c>
      <c r="F27" s="2">
        <v>4</v>
      </c>
      <c r="G27" s="2">
        <v>5.63</v>
      </c>
      <c r="H27" s="3">
        <f t="shared" ref="H27:H28" si="14">E27/B27</f>
        <v>0.17506361323155217</v>
      </c>
      <c r="I27" s="3">
        <f t="shared" ref="I27:I29" si="15">F27/C27</f>
        <v>0.18850141376060323</v>
      </c>
      <c r="J27" s="3">
        <f t="shared" ref="J27:J29" si="16">G27/D27</f>
        <v>0.29867374005305042</v>
      </c>
      <c r="K27" s="2">
        <v>16.21</v>
      </c>
      <c r="L27" s="2">
        <v>17.22</v>
      </c>
      <c r="M27" s="2">
        <f>10+0.97+0.25+2</f>
        <v>13.22</v>
      </c>
      <c r="N27" s="3">
        <f t="shared" ref="N27" si="17">K27/B27</f>
        <v>0.82493638676844794</v>
      </c>
      <c r="O27" s="3">
        <f t="shared" ref="O27:O29" si="18">L27/C27</f>
        <v>0.81149858623939675</v>
      </c>
      <c r="P27" s="3">
        <f>M27/D27</f>
        <v>0.70132625994694975</v>
      </c>
    </row>
    <row r="28" spans="1:16" ht="13.5" customHeight="1" x14ac:dyDescent="0.25">
      <c r="A28" s="2" t="s">
        <v>25</v>
      </c>
      <c r="B28" s="2">
        <v>4.97</v>
      </c>
      <c r="C28" s="2">
        <f>4+0.45+0.52</f>
        <v>4.9700000000000006</v>
      </c>
      <c r="D28" s="2">
        <f>2+0.67+0.45+0.52</f>
        <v>3.64</v>
      </c>
      <c r="E28" s="2">
        <v>2.97</v>
      </c>
      <c r="F28" s="2">
        <v>0.97</v>
      </c>
      <c r="G28" s="2">
        <f>0.45+0.52+0.67</f>
        <v>1.6400000000000001</v>
      </c>
      <c r="H28" s="3">
        <f t="shared" si="14"/>
        <v>0.59758551307847085</v>
      </c>
      <c r="I28" s="3">
        <f t="shared" si="15"/>
        <v>0.19517102615694162</v>
      </c>
      <c r="J28" s="3">
        <f t="shared" si="16"/>
        <v>0.45054945054945056</v>
      </c>
      <c r="K28" s="2">
        <v>2</v>
      </c>
      <c r="L28" s="2">
        <v>4</v>
      </c>
      <c r="M28" s="2">
        <v>2</v>
      </c>
      <c r="N28" s="3">
        <f>K28/B28</f>
        <v>0.4024144869215292</v>
      </c>
      <c r="O28" s="3">
        <f t="shared" si="18"/>
        <v>0.80482897384305829</v>
      </c>
      <c r="P28" s="3">
        <f>M28/D28</f>
        <v>0.54945054945054939</v>
      </c>
    </row>
    <row r="29" spans="1:16" ht="13.5" customHeight="1" x14ac:dyDescent="0.25">
      <c r="A29" s="8" t="s">
        <v>26</v>
      </c>
      <c r="B29" s="8">
        <f>SUM(B24:B28)</f>
        <v>33.909999999999997</v>
      </c>
      <c r="C29" s="8">
        <f t="shared" ref="C29:G29" si="19">SUM(C24:C28)</f>
        <v>36.51</v>
      </c>
      <c r="D29" s="8">
        <f t="shared" si="19"/>
        <v>33.879999999999995</v>
      </c>
      <c r="E29" s="8">
        <f t="shared" si="19"/>
        <v>11.7</v>
      </c>
      <c r="F29" s="8">
        <f t="shared" si="19"/>
        <v>11.290000000000001</v>
      </c>
      <c r="G29" s="8">
        <f t="shared" si="19"/>
        <v>11.66</v>
      </c>
      <c r="H29" s="9">
        <f>E29/B29</f>
        <v>0.34503096431731056</v>
      </c>
      <c r="I29" s="9">
        <f t="shared" si="15"/>
        <v>0.30923034784990416</v>
      </c>
      <c r="J29" s="9">
        <f t="shared" si="16"/>
        <v>0.34415584415584421</v>
      </c>
      <c r="K29" s="8">
        <f>SUM(K24:K28)</f>
        <v>22.21</v>
      </c>
      <c r="L29" s="8">
        <f t="shared" ref="L29:M29" si="20">SUM(L24:L28)</f>
        <v>25.22</v>
      </c>
      <c r="M29" s="8">
        <f t="shared" si="20"/>
        <v>22.22</v>
      </c>
      <c r="N29" s="9">
        <f>K29/B29</f>
        <v>0.6549690356826896</v>
      </c>
      <c r="O29" s="9">
        <f t="shared" si="18"/>
        <v>0.69076965215009589</v>
      </c>
      <c r="P29" s="9">
        <f>M29/D29</f>
        <v>0.6558441558441559</v>
      </c>
    </row>
    <row r="30" spans="1:16" ht="13.5" customHeight="1" x14ac:dyDescent="0.25"/>
    <row r="31" spans="1:16" ht="13.5" customHeight="1" x14ac:dyDescent="0.25">
      <c r="A31" s="43" t="s">
        <v>36</v>
      </c>
      <c r="B31" s="38" t="s">
        <v>3</v>
      </c>
      <c r="C31" s="38"/>
      <c r="D31" s="38"/>
      <c r="E31" s="38" t="s">
        <v>6</v>
      </c>
      <c r="F31" s="38"/>
      <c r="G31" s="38"/>
      <c r="H31" s="38"/>
      <c r="I31" s="38"/>
      <c r="J31" s="38"/>
      <c r="K31" s="38" t="s">
        <v>5</v>
      </c>
      <c r="L31" s="38"/>
      <c r="M31" s="38"/>
      <c r="N31" s="38"/>
      <c r="O31" s="38"/>
      <c r="P31" s="38"/>
    </row>
    <row r="32" spans="1:16" ht="13.5" customHeight="1" x14ac:dyDescent="0.25">
      <c r="A32" s="44"/>
      <c r="B32" s="38" t="s">
        <v>4</v>
      </c>
      <c r="C32" s="38"/>
      <c r="D32" s="38"/>
      <c r="E32" s="38" t="s">
        <v>4</v>
      </c>
      <c r="F32" s="38"/>
      <c r="G32" s="38"/>
      <c r="H32" s="38" t="s">
        <v>7</v>
      </c>
      <c r="I32" s="38"/>
      <c r="J32" s="38"/>
      <c r="K32" s="39" t="s">
        <v>4</v>
      </c>
      <c r="L32" s="39"/>
      <c r="M32" s="39"/>
      <c r="N32" s="39" t="s">
        <v>7</v>
      </c>
      <c r="O32" s="39"/>
      <c r="P32" s="39"/>
    </row>
    <row r="33" spans="1:16" ht="13.5" customHeight="1" x14ac:dyDescent="0.25">
      <c r="A33" s="45"/>
      <c r="B33" s="4">
        <v>2014</v>
      </c>
      <c r="C33" s="4">
        <v>2017</v>
      </c>
      <c r="D33" s="4">
        <v>2020</v>
      </c>
      <c r="E33" s="4">
        <v>2014</v>
      </c>
      <c r="F33" s="4">
        <v>2017</v>
      </c>
      <c r="G33" s="4">
        <v>2020</v>
      </c>
      <c r="H33" s="4">
        <v>2014</v>
      </c>
      <c r="I33" s="4">
        <v>2017</v>
      </c>
      <c r="J33" s="4">
        <v>2020</v>
      </c>
      <c r="K33" s="4">
        <v>2014</v>
      </c>
      <c r="L33" s="4">
        <v>2017</v>
      </c>
      <c r="M33" s="4">
        <v>2020</v>
      </c>
      <c r="N33" s="4">
        <v>2014</v>
      </c>
      <c r="O33" s="4">
        <v>2017</v>
      </c>
      <c r="P33" s="4">
        <v>2020</v>
      </c>
    </row>
    <row r="34" spans="1:16" ht="13.5" customHeight="1" x14ac:dyDescent="0.25">
      <c r="A34" s="2" t="s">
        <v>27</v>
      </c>
      <c r="B34" s="2">
        <v>0</v>
      </c>
      <c r="C34" s="2">
        <v>0.67</v>
      </c>
      <c r="D34" s="2">
        <v>0</v>
      </c>
      <c r="E34" s="2">
        <v>0</v>
      </c>
      <c r="F34" s="2">
        <v>0.67</v>
      </c>
      <c r="G34" s="2">
        <v>0</v>
      </c>
      <c r="H34" s="3">
        <v>0</v>
      </c>
      <c r="I34" s="3">
        <f>F34/C34</f>
        <v>1</v>
      </c>
      <c r="J34" s="3">
        <v>0</v>
      </c>
      <c r="K34" s="2">
        <v>0</v>
      </c>
      <c r="L34" s="2">
        <v>0</v>
      </c>
      <c r="M34" s="2">
        <v>0</v>
      </c>
      <c r="N34" s="3">
        <v>0</v>
      </c>
      <c r="O34" s="3">
        <v>0</v>
      </c>
      <c r="P34" s="3">
        <v>0</v>
      </c>
    </row>
    <row r="35" spans="1:16" ht="13.5" customHeight="1" x14ac:dyDescent="0.25">
      <c r="A35" s="2" t="s">
        <v>28</v>
      </c>
      <c r="B35" s="2">
        <v>1</v>
      </c>
      <c r="C35" s="2">
        <v>1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  <c r="I35" s="3">
        <v>0</v>
      </c>
      <c r="J35" s="3">
        <v>0</v>
      </c>
      <c r="K35" s="2">
        <v>1</v>
      </c>
      <c r="L35" s="2">
        <v>1</v>
      </c>
      <c r="M35" s="2">
        <v>0</v>
      </c>
      <c r="N35" s="3">
        <f>K35/B35</f>
        <v>1</v>
      </c>
      <c r="O35" s="3">
        <f>L35/C35</f>
        <v>1</v>
      </c>
      <c r="P35" s="3">
        <v>0</v>
      </c>
    </row>
    <row r="36" spans="1:16" ht="13.5" customHeight="1" x14ac:dyDescent="0.25">
      <c r="A36" s="2" t="s">
        <v>29</v>
      </c>
      <c r="B36" s="2">
        <v>3.05</v>
      </c>
      <c r="C36" s="2">
        <v>3.44</v>
      </c>
      <c r="D36" s="2">
        <f>0.38+0.38+0.38+0.56+0.38+0.45+0.39</f>
        <v>2.9200000000000004</v>
      </c>
      <c r="E36" s="2">
        <v>3.05</v>
      </c>
      <c r="F36" s="2">
        <v>3.44</v>
      </c>
      <c r="G36" s="2">
        <v>2.92</v>
      </c>
      <c r="H36" s="3">
        <f t="shared" ref="H36:J38" si="21">E36/B36</f>
        <v>1</v>
      </c>
      <c r="I36" s="3">
        <f t="shared" si="21"/>
        <v>1</v>
      </c>
      <c r="J36" s="3">
        <f t="shared" si="21"/>
        <v>0.99999999999999989</v>
      </c>
      <c r="K36" s="2">
        <v>0</v>
      </c>
      <c r="L36" s="2">
        <v>0</v>
      </c>
      <c r="M36" s="2">
        <v>0</v>
      </c>
      <c r="N36" s="3">
        <v>0</v>
      </c>
      <c r="O36" s="3">
        <v>0</v>
      </c>
      <c r="P36" s="3">
        <v>0</v>
      </c>
    </row>
    <row r="37" spans="1:16" ht="13.5" customHeight="1" x14ac:dyDescent="0.25">
      <c r="A37" s="2" t="s">
        <v>30</v>
      </c>
      <c r="B37" s="2">
        <v>1.97</v>
      </c>
      <c r="C37" s="2">
        <v>0.61</v>
      </c>
      <c r="D37" s="2">
        <f>0.51+0.55+0.14</f>
        <v>1.2000000000000002</v>
      </c>
      <c r="E37" s="2">
        <v>0.97</v>
      </c>
      <c r="F37" s="2">
        <v>0.51</v>
      </c>
      <c r="G37" s="2">
        <v>1.2</v>
      </c>
      <c r="H37" s="3">
        <f t="shared" si="21"/>
        <v>0.49238578680203043</v>
      </c>
      <c r="I37" s="3">
        <f t="shared" si="21"/>
        <v>0.83606557377049184</v>
      </c>
      <c r="J37" s="3">
        <f t="shared" si="21"/>
        <v>0.99999999999999978</v>
      </c>
      <c r="K37" s="2">
        <v>1</v>
      </c>
      <c r="L37" s="2">
        <v>0.1</v>
      </c>
      <c r="M37" s="2">
        <v>0</v>
      </c>
      <c r="N37" s="3">
        <f t="shared" ref="N37:P38" si="22">K37/B37</f>
        <v>0.50761421319796951</v>
      </c>
      <c r="O37" s="3">
        <f t="shared" si="22"/>
        <v>0.16393442622950821</v>
      </c>
      <c r="P37" s="3">
        <f t="shared" si="22"/>
        <v>0</v>
      </c>
    </row>
    <row r="38" spans="1:16" s="5" customFormat="1" ht="13.5" customHeight="1" x14ac:dyDescent="0.25">
      <c r="A38" s="8" t="s">
        <v>31</v>
      </c>
      <c r="B38" s="8">
        <f>SUM(B34:B37)</f>
        <v>6.02</v>
      </c>
      <c r="C38" s="8">
        <f>SUM(C34:C37)</f>
        <v>5.72</v>
      </c>
      <c r="D38" s="8">
        <f>SUM(D34:D37)</f>
        <v>4.120000000000001</v>
      </c>
      <c r="E38" s="8">
        <f t="shared" ref="E38:G38" si="23">SUM(E34:E37)</f>
        <v>4.0199999999999996</v>
      </c>
      <c r="F38" s="8">
        <f t="shared" si="23"/>
        <v>4.62</v>
      </c>
      <c r="G38" s="8">
        <f t="shared" si="23"/>
        <v>4.12</v>
      </c>
      <c r="H38" s="9">
        <f t="shared" si="21"/>
        <v>0.66777408637873747</v>
      </c>
      <c r="I38" s="9">
        <f t="shared" si="21"/>
        <v>0.80769230769230771</v>
      </c>
      <c r="J38" s="9">
        <f t="shared" si="21"/>
        <v>0.99999999999999978</v>
      </c>
      <c r="K38" s="8">
        <f>SUM(K34:K37)</f>
        <v>2</v>
      </c>
      <c r="L38" s="8">
        <f t="shared" ref="L38:M38" si="24">SUM(L34:L37)</f>
        <v>1.1000000000000001</v>
      </c>
      <c r="M38" s="8">
        <f t="shared" si="24"/>
        <v>0</v>
      </c>
      <c r="N38" s="9">
        <f t="shared" si="22"/>
        <v>0.33222591362126247</v>
      </c>
      <c r="O38" s="9">
        <f t="shared" si="22"/>
        <v>0.19230769230769232</v>
      </c>
      <c r="P38" s="9">
        <f t="shared" si="22"/>
        <v>0</v>
      </c>
    </row>
  </sheetData>
  <mergeCells count="36">
    <mergeCell ref="A31:A33"/>
    <mergeCell ref="B31:D31"/>
    <mergeCell ref="E31:J31"/>
    <mergeCell ref="K31:P31"/>
    <mergeCell ref="B32:D32"/>
    <mergeCell ref="E32:G32"/>
    <mergeCell ref="H32:J32"/>
    <mergeCell ref="K32:M32"/>
    <mergeCell ref="N32:P32"/>
    <mergeCell ref="A21:A23"/>
    <mergeCell ref="B21:D21"/>
    <mergeCell ref="E21:J21"/>
    <mergeCell ref="K21:P21"/>
    <mergeCell ref="B22:D22"/>
    <mergeCell ref="E22:G22"/>
    <mergeCell ref="H22:J22"/>
    <mergeCell ref="K22:M22"/>
    <mergeCell ref="N22:P22"/>
    <mergeCell ref="A11:A13"/>
    <mergeCell ref="B11:D11"/>
    <mergeCell ref="E11:J11"/>
    <mergeCell ref="K11:P11"/>
    <mergeCell ref="B12:D12"/>
    <mergeCell ref="E12:G12"/>
    <mergeCell ref="H12:J12"/>
    <mergeCell ref="K12:M12"/>
    <mergeCell ref="N12:P12"/>
    <mergeCell ref="A3:A5"/>
    <mergeCell ref="B3:D3"/>
    <mergeCell ref="E3:J3"/>
    <mergeCell ref="K3:P3"/>
    <mergeCell ref="B4:D4"/>
    <mergeCell ref="E4:G4"/>
    <mergeCell ref="H4:J4"/>
    <mergeCell ref="K4:M4"/>
    <mergeCell ref="N4:P4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"/>
  <sheetViews>
    <sheetView workbookViewId="0">
      <selection activeCell="H35" sqref="H35"/>
    </sheetView>
  </sheetViews>
  <sheetFormatPr baseColWidth="10" defaultRowHeight="15" x14ac:dyDescent="0.25"/>
  <cols>
    <col min="7" max="7" width="8.42578125" customWidth="1"/>
  </cols>
  <sheetData>
    <row r="2" spans="2:11" ht="24.75" customHeight="1" x14ac:dyDescent="0.25">
      <c r="B2" s="47" t="s">
        <v>39</v>
      </c>
      <c r="C2" s="48"/>
      <c r="D2" s="10"/>
      <c r="H2" s="47" t="s">
        <v>37</v>
      </c>
      <c r="I2" s="48"/>
      <c r="J2" s="46"/>
      <c r="K2" s="46"/>
    </row>
    <row r="17" spans="2:9" ht="22.5" customHeight="1" x14ac:dyDescent="0.25">
      <c r="B17" s="47" t="s">
        <v>38</v>
      </c>
      <c r="C17" s="48"/>
      <c r="H17" s="47" t="s">
        <v>40</v>
      </c>
      <c r="I17" s="48"/>
    </row>
  </sheetData>
  <mergeCells count="5">
    <mergeCell ref="J2:K2"/>
    <mergeCell ref="H2:I2"/>
    <mergeCell ref="B2:C2"/>
    <mergeCell ref="B17:C17"/>
    <mergeCell ref="H17:I17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opLeftCell="A7" workbookViewId="0">
      <selection activeCell="K13" sqref="K13"/>
    </sheetView>
  </sheetViews>
  <sheetFormatPr baseColWidth="10" defaultRowHeight="15" x14ac:dyDescent="0.25"/>
  <cols>
    <col min="1" max="1" width="13.42578125" customWidth="1"/>
    <col min="2" max="11" width="9.7109375" customWidth="1"/>
    <col min="12" max="16" width="7.7109375" customWidth="1"/>
  </cols>
  <sheetData>
    <row r="2" spans="1:11" ht="30" customHeight="1" x14ac:dyDescent="0.35">
      <c r="A2" s="17" t="s">
        <v>57</v>
      </c>
    </row>
    <row r="3" spans="1:11" ht="21" customHeight="1" x14ac:dyDescent="0.35">
      <c r="A3" s="17" t="s">
        <v>104</v>
      </c>
    </row>
    <row r="4" spans="1:11" ht="26.25" customHeight="1" x14ac:dyDescent="0.3">
      <c r="A4" s="11"/>
    </row>
    <row r="5" spans="1:11" ht="20.100000000000001" customHeight="1" x14ac:dyDescent="0.25">
      <c r="A5" s="49"/>
      <c r="B5" s="50" t="s">
        <v>52</v>
      </c>
      <c r="C5" s="38" t="s">
        <v>41</v>
      </c>
      <c r="D5" s="38"/>
      <c r="E5" s="38"/>
      <c r="F5" s="38" t="s">
        <v>42</v>
      </c>
      <c r="G5" s="38"/>
      <c r="H5" s="38"/>
      <c r="I5" s="31"/>
      <c r="J5" s="31" t="s">
        <v>55</v>
      </c>
      <c r="K5" s="31"/>
    </row>
    <row r="6" spans="1:11" ht="20.100000000000001" customHeight="1" x14ac:dyDescent="0.25">
      <c r="A6" s="49"/>
      <c r="B6" s="50"/>
      <c r="C6" s="7" t="s">
        <v>48</v>
      </c>
      <c r="D6" s="38" t="s">
        <v>49</v>
      </c>
      <c r="E6" s="38"/>
      <c r="F6" s="7" t="s">
        <v>48</v>
      </c>
      <c r="G6" s="38" t="s">
        <v>49</v>
      </c>
      <c r="H6" s="38"/>
      <c r="I6" s="31"/>
      <c r="J6" s="32">
        <f>2.27/F12</f>
        <v>0.18145483613109512</v>
      </c>
      <c r="K6" s="31" t="s">
        <v>54</v>
      </c>
    </row>
    <row r="7" spans="1:11" ht="20.100000000000001" customHeight="1" x14ac:dyDescent="0.25">
      <c r="A7" s="49"/>
      <c r="B7" s="50"/>
      <c r="C7" s="7" t="s">
        <v>4</v>
      </c>
      <c r="D7" s="7" t="s">
        <v>50</v>
      </c>
      <c r="E7" s="7" t="s">
        <v>51</v>
      </c>
      <c r="F7" s="7" t="s">
        <v>4</v>
      </c>
      <c r="G7" s="7" t="s">
        <v>4</v>
      </c>
      <c r="H7" s="7" t="s">
        <v>51</v>
      </c>
      <c r="I7" s="14" t="s">
        <v>53</v>
      </c>
      <c r="J7" s="31"/>
      <c r="K7" s="31"/>
    </row>
    <row r="8" spans="1:11" ht="20.100000000000001" customHeight="1" x14ac:dyDescent="0.25">
      <c r="A8" s="7" t="s">
        <v>43</v>
      </c>
      <c r="B8" s="6">
        <f>EinstufungGeschlecht!D9</f>
        <v>1</v>
      </c>
      <c r="C8" s="2">
        <v>0</v>
      </c>
      <c r="D8" s="2">
        <v>0</v>
      </c>
      <c r="E8" s="3">
        <v>0</v>
      </c>
      <c r="F8" s="2">
        <v>0</v>
      </c>
      <c r="G8" s="2">
        <v>0</v>
      </c>
      <c r="H8" s="3">
        <v>0</v>
      </c>
      <c r="I8" s="33">
        <v>0</v>
      </c>
      <c r="J8" s="31">
        <v>0</v>
      </c>
      <c r="K8" s="31"/>
    </row>
    <row r="9" spans="1:11" ht="20.100000000000001" customHeight="1" x14ac:dyDescent="0.25">
      <c r="A9" s="7" t="s">
        <v>44</v>
      </c>
      <c r="B9" s="6">
        <f>EinstufungGeschlecht!D19</f>
        <v>16.510000000000002</v>
      </c>
      <c r="C9" s="2">
        <v>13</v>
      </c>
      <c r="D9" s="2">
        <v>5</v>
      </c>
      <c r="E9" s="3">
        <f>D9/C9</f>
        <v>0.38461538461538464</v>
      </c>
      <c r="F9" s="2">
        <f>0.9+0.95+0.1+0.56</f>
        <v>2.5100000000000002</v>
      </c>
      <c r="G9" s="2">
        <f>0.9+0.56</f>
        <v>1.46</v>
      </c>
      <c r="H9" s="3">
        <f>G9/F9</f>
        <v>0.58167330677290829</v>
      </c>
      <c r="I9" s="31">
        <v>1.05</v>
      </c>
      <c r="J9" s="32">
        <f>I9/F9</f>
        <v>0.41832669322709159</v>
      </c>
      <c r="K9" s="31"/>
    </row>
    <row r="10" spans="1:11" ht="20.100000000000001" customHeight="1" x14ac:dyDescent="0.25">
      <c r="A10" s="7" t="s">
        <v>45</v>
      </c>
      <c r="B10" s="6">
        <f>EinstufungGeschlecht!D29</f>
        <v>33.879999999999995</v>
      </c>
      <c r="C10" s="2">
        <v>28</v>
      </c>
      <c r="D10" s="2">
        <v>6</v>
      </c>
      <c r="E10" s="3">
        <f t="shared" ref="E10" si="0">D10/C10</f>
        <v>0.21428571428571427</v>
      </c>
      <c r="F10" s="2">
        <v>5.88</v>
      </c>
      <c r="G10" s="2">
        <f>0.67+0.45+0.52+0.5+0.13+0.57+0.64+0.77+0.41</f>
        <v>4.66</v>
      </c>
      <c r="H10" s="3">
        <f t="shared" ref="H10:H11" si="1">G10/F10</f>
        <v>0.79251700680272108</v>
      </c>
      <c r="I10" s="31">
        <f>0.97+0.25</f>
        <v>1.22</v>
      </c>
      <c r="J10" s="32">
        <f>I10/F10</f>
        <v>0.20748299319727892</v>
      </c>
      <c r="K10" s="31"/>
    </row>
    <row r="11" spans="1:11" ht="20.100000000000001" customHeight="1" x14ac:dyDescent="0.25">
      <c r="A11" s="7" t="s">
        <v>46</v>
      </c>
      <c r="B11" s="6">
        <f>EinstufungGeschlecht!D38</f>
        <v>4.120000000000001</v>
      </c>
      <c r="C11" s="2">
        <v>0</v>
      </c>
      <c r="D11" s="2">
        <v>0</v>
      </c>
      <c r="E11" s="3">
        <v>0</v>
      </c>
      <c r="F11" s="2">
        <v>4.12</v>
      </c>
      <c r="G11" s="2">
        <v>4.12</v>
      </c>
      <c r="H11" s="3">
        <f t="shared" si="1"/>
        <v>1</v>
      </c>
      <c r="I11" s="31">
        <v>0</v>
      </c>
      <c r="J11" s="32">
        <f t="shared" ref="J11" si="2">I11/F11</f>
        <v>0</v>
      </c>
      <c r="K11" s="31"/>
    </row>
    <row r="12" spans="1:11" ht="20.100000000000001" customHeight="1" x14ac:dyDescent="0.25">
      <c r="A12" s="12" t="s">
        <v>47</v>
      </c>
      <c r="B12" s="36">
        <f>SUM(B8:B11)</f>
        <v>55.510000000000005</v>
      </c>
      <c r="C12" s="8">
        <f>SUM(C8:C11)</f>
        <v>41</v>
      </c>
      <c r="D12" s="8">
        <f>SUM(D8:D11)</f>
        <v>11</v>
      </c>
      <c r="E12" s="3">
        <f>D12/C12</f>
        <v>0.26829268292682928</v>
      </c>
      <c r="F12" s="8">
        <f>SUM(F8:F11)</f>
        <v>12.510000000000002</v>
      </c>
      <c r="G12" s="8">
        <f>SUM(G8:G11)</f>
        <v>10.24</v>
      </c>
      <c r="H12" s="3">
        <f>G12/F12</f>
        <v>0.81854516386890475</v>
      </c>
      <c r="I12" s="31">
        <f>SUM(I8:I11)</f>
        <v>2.27</v>
      </c>
      <c r="J12" s="32">
        <f>I12/F12</f>
        <v>0.18145483613109512</v>
      </c>
      <c r="K12" s="32">
        <f>(41-11)/C12</f>
        <v>0.73170731707317072</v>
      </c>
    </row>
    <row r="13" spans="1:11" ht="20.100000000000001" customHeight="1" x14ac:dyDescent="0.25"/>
    <row r="14" spans="1:11" ht="20.100000000000001" customHeight="1" x14ac:dyDescent="0.25"/>
    <row r="15" spans="1:11" ht="20.100000000000001" customHeight="1" x14ac:dyDescent="0.25"/>
    <row r="16" spans="1:11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</sheetData>
  <mergeCells count="6">
    <mergeCell ref="C5:E5"/>
    <mergeCell ref="D6:E6"/>
    <mergeCell ref="F5:H5"/>
    <mergeCell ref="G6:H6"/>
    <mergeCell ref="A5:A7"/>
    <mergeCell ref="B5:B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I39" sqref="I39"/>
    </sheetView>
  </sheetViews>
  <sheetFormatPr baseColWidth="10" defaultRowHeight="15" x14ac:dyDescent="0.25"/>
  <cols>
    <col min="1" max="1" width="15.85546875" customWidth="1"/>
    <col min="2" max="2" width="13.7109375" customWidth="1"/>
    <col min="3" max="4" width="13.140625" customWidth="1"/>
    <col min="5" max="5" width="12.140625" customWidth="1"/>
  </cols>
  <sheetData>
    <row r="1" spans="1:12" ht="24" customHeight="1" x14ac:dyDescent="0.35">
      <c r="A1" s="17" t="s">
        <v>56</v>
      </c>
    </row>
    <row r="2" spans="1:12" ht="6.75" customHeight="1" x14ac:dyDescent="0.25"/>
    <row r="3" spans="1:12" x14ac:dyDescent="0.25">
      <c r="A3" s="28" t="s">
        <v>58</v>
      </c>
    </row>
    <row r="4" spans="1:12" ht="26.25" customHeight="1" x14ac:dyDescent="0.25">
      <c r="A4" s="20" t="s">
        <v>59</v>
      </c>
      <c r="B4" s="20" t="s">
        <v>60</v>
      </c>
      <c r="C4" s="21" t="s">
        <v>61</v>
      </c>
      <c r="D4" s="21" t="s">
        <v>62</v>
      </c>
      <c r="E4" s="21" t="s">
        <v>70</v>
      </c>
    </row>
    <row r="5" spans="1:12" ht="15" customHeight="1" x14ac:dyDescent="0.25">
      <c r="A5" s="22" t="s">
        <v>77</v>
      </c>
      <c r="B5" s="2">
        <v>2</v>
      </c>
      <c r="C5" s="2">
        <v>0</v>
      </c>
      <c r="D5" s="2">
        <v>0</v>
      </c>
      <c r="E5" s="3">
        <v>0</v>
      </c>
    </row>
    <row r="6" spans="1:12" ht="15" customHeight="1" x14ac:dyDescent="0.25">
      <c r="A6" s="22" t="s">
        <v>63</v>
      </c>
      <c r="B6" s="2">
        <v>3</v>
      </c>
      <c r="C6" s="2">
        <v>0</v>
      </c>
      <c r="D6" s="2">
        <v>0</v>
      </c>
      <c r="E6" s="3">
        <v>0</v>
      </c>
      <c r="L6" s="32">
        <f>B13/19.27</f>
        <v>1.0036325895173845</v>
      </c>
    </row>
    <row r="7" spans="1:12" ht="15" customHeight="1" x14ac:dyDescent="0.25">
      <c r="A7" s="22" t="s">
        <v>64</v>
      </c>
      <c r="B7" s="2">
        <f>9+0.97+0.25</f>
        <v>10.220000000000001</v>
      </c>
      <c r="C7" s="2">
        <v>1</v>
      </c>
      <c r="D7" s="2">
        <v>0</v>
      </c>
      <c r="E7" s="3">
        <f>C7/B7</f>
        <v>9.7847358121330719E-2</v>
      </c>
    </row>
    <row r="8" spans="1:12" ht="15" customHeight="1" x14ac:dyDescent="0.25">
      <c r="A8" s="22" t="s">
        <v>65</v>
      </c>
      <c r="B8" s="2">
        <v>0</v>
      </c>
      <c r="C8" s="2">
        <v>0</v>
      </c>
      <c r="D8" s="2">
        <v>0</v>
      </c>
      <c r="E8" s="3">
        <v>0</v>
      </c>
    </row>
    <row r="9" spans="1:12" ht="15" customHeight="1" x14ac:dyDescent="0.25">
      <c r="A9" s="22" t="s">
        <v>66</v>
      </c>
      <c r="B9" s="2">
        <v>0</v>
      </c>
      <c r="C9" s="2">
        <v>0</v>
      </c>
      <c r="D9" s="2">
        <v>0</v>
      </c>
      <c r="E9" s="3">
        <v>0</v>
      </c>
    </row>
    <row r="10" spans="1:12" ht="15" customHeight="1" x14ac:dyDescent="0.25">
      <c r="A10" s="22" t="s">
        <v>67</v>
      </c>
      <c r="B10" s="2">
        <v>0</v>
      </c>
      <c r="C10" s="2">
        <v>0</v>
      </c>
      <c r="D10" s="2">
        <v>0</v>
      </c>
      <c r="E10" s="3">
        <v>0</v>
      </c>
    </row>
    <row r="11" spans="1:12" ht="15" customHeight="1" x14ac:dyDescent="0.25">
      <c r="A11" s="22" t="s">
        <v>68</v>
      </c>
      <c r="B11" s="2">
        <v>2.92</v>
      </c>
      <c r="C11" s="2">
        <v>0</v>
      </c>
      <c r="D11" s="2">
        <v>2.92</v>
      </c>
      <c r="E11" s="3">
        <f>D11/B11</f>
        <v>1</v>
      </c>
    </row>
    <row r="12" spans="1:12" ht="15" customHeight="1" x14ac:dyDescent="0.25">
      <c r="A12" s="22" t="s">
        <v>69</v>
      </c>
      <c r="B12" s="2">
        <v>1.2</v>
      </c>
      <c r="C12" s="2">
        <v>0</v>
      </c>
      <c r="D12" s="2">
        <v>1.2</v>
      </c>
      <c r="E12" s="3">
        <f>D12/B12</f>
        <v>1</v>
      </c>
    </row>
    <row r="13" spans="1:12" ht="15" customHeight="1" x14ac:dyDescent="0.25">
      <c r="A13" s="23" t="s">
        <v>71</v>
      </c>
      <c r="B13" s="8">
        <f>SUM(B5:B12)</f>
        <v>19.34</v>
      </c>
      <c r="C13" s="8">
        <f>SUM(C5:C12)</f>
        <v>1</v>
      </c>
      <c r="D13" s="8">
        <f>SUM(D5:D12)</f>
        <v>4.12</v>
      </c>
      <c r="E13" s="9">
        <f>D13/B13</f>
        <v>0.21302998965873837</v>
      </c>
    </row>
    <row r="14" spans="1:12" ht="22.5" customHeight="1" x14ac:dyDescent="0.25"/>
    <row r="15" spans="1:12" ht="15" customHeight="1" x14ac:dyDescent="0.25">
      <c r="A15" s="5" t="s">
        <v>72</v>
      </c>
    </row>
    <row r="16" spans="1:12" ht="27" customHeight="1" x14ac:dyDescent="0.25">
      <c r="A16" s="21" t="s">
        <v>74</v>
      </c>
      <c r="B16" s="25" t="s">
        <v>76</v>
      </c>
      <c r="C16" s="21" t="s">
        <v>61</v>
      </c>
      <c r="D16" s="21" t="s">
        <v>62</v>
      </c>
      <c r="E16" s="21" t="s">
        <v>70</v>
      </c>
    </row>
    <row r="17" spans="1:5" ht="15" customHeight="1" x14ac:dyDescent="0.25">
      <c r="A17" s="16" t="s">
        <v>73</v>
      </c>
      <c r="B17" s="2">
        <v>1</v>
      </c>
      <c r="C17" s="2">
        <v>0</v>
      </c>
      <c r="D17" s="2">
        <v>0</v>
      </c>
      <c r="E17" s="3">
        <v>0</v>
      </c>
    </row>
    <row r="18" spans="1:5" s="24" customFormat="1" ht="15" customHeight="1" x14ac:dyDescent="0.25">
      <c r="A18" s="15" t="s">
        <v>15</v>
      </c>
      <c r="B18" s="2">
        <v>2</v>
      </c>
      <c r="C18" s="2">
        <v>2</v>
      </c>
      <c r="D18" s="2">
        <v>0</v>
      </c>
      <c r="E18" s="3">
        <f>(C18+D18)/B18</f>
        <v>1</v>
      </c>
    </row>
    <row r="19" spans="1:5" s="24" customFormat="1" ht="15" customHeight="1" x14ac:dyDescent="0.25">
      <c r="A19" s="15" t="s">
        <v>16</v>
      </c>
      <c r="B19" s="2">
        <v>1.1000000000000001</v>
      </c>
      <c r="C19" s="2">
        <v>0</v>
      </c>
      <c r="D19" s="2">
        <v>0</v>
      </c>
      <c r="E19" s="3">
        <f t="shared" ref="E19:E31" si="0">(C19+D19)/B19</f>
        <v>0</v>
      </c>
    </row>
    <row r="20" spans="1:5" s="24" customFormat="1" ht="15" customHeight="1" x14ac:dyDescent="0.25">
      <c r="A20" s="15" t="s">
        <v>17</v>
      </c>
      <c r="B20" s="26">
        <v>6.85</v>
      </c>
      <c r="C20" s="26">
        <v>0</v>
      </c>
      <c r="D20" s="26">
        <v>0.9</v>
      </c>
      <c r="E20" s="3">
        <f t="shared" si="0"/>
        <v>0.13138686131386862</v>
      </c>
    </row>
    <row r="21" spans="1:5" s="24" customFormat="1" ht="15" customHeight="1" x14ac:dyDescent="0.25">
      <c r="A21" s="15" t="s">
        <v>18</v>
      </c>
      <c r="B21" s="26">
        <v>5.56</v>
      </c>
      <c r="C21" s="26">
        <v>3</v>
      </c>
      <c r="D21" s="26">
        <v>0.56000000000000005</v>
      </c>
      <c r="E21" s="3">
        <f t="shared" si="0"/>
        <v>0.64028776978417268</v>
      </c>
    </row>
    <row r="22" spans="1:5" s="24" customFormat="1" ht="15" customHeight="1" x14ac:dyDescent="0.25">
      <c r="A22" s="15" t="s">
        <v>19</v>
      </c>
      <c r="B22" s="26">
        <v>3.82</v>
      </c>
      <c r="C22" s="26">
        <v>0</v>
      </c>
      <c r="D22" s="26">
        <v>1.82</v>
      </c>
      <c r="E22" s="3">
        <f t="shared" si="0"/>
        <v>0.47643979057591629</v>
      </c>
    </row>
    <row r="23" spans="1:5" ht="15" customHeight="1" x14ac:dyDescent="0.25">
      <c r="A23" s="15" t="s">
        <v>75</v>
      </c>
      <c r="B23" s="26">
        <v>2.57</v>
      </c>
      <c r="C23" s="26">
        <v>1</v>
      </c>
      <c r="D23" s="2">
        <v>0.56999999999999995</v>
      </c>
      <c r="E23" s="3">
        <f t="shared" si="0"/>
        <v>0.61089494163424118</v>
      </c>
    </row>
    <row r="24" spans="1:5" ht="15" customHeight="1" x14ac:dyDescent="0.25">
      <c r="A24" s="15" t="s">
        <v>23</v>
      </c>
      <c r="B24" s="26">
        <v>1</v>
      </c>
      <c r="C24" s="26">
        <v>0</v>
      </c>
      <c r="D24" s="2">
        <v>0</v>
      </c>
      <c r="E24" s="3">
        <v>0</v>
      </c>
    </row>
    <row r="25" spans="1:5" ht="15" customHeight="1" x14ac:dyDescent="0.25">
      <c r="A25" s="22" t="s">
        <v>24</v>
      </c>
      <c r="B25" s="26">
        <v>8.6300000000000008</v>
      </c>
      <c r="C25" s="26">
        <v>5</v>
      </c>
      <c r="D25" s="2">
        <v>0.63</v>
      </c>
      <c r="E25" s="3">
        <f t="shared" si="0"/>
        <v>0.65237543453070679</v>
      </c>
    </row>
    <row r="26" spans="1:5" ht="15" customHeight="1" x14ac:dyDescent="0.25">
      <c r="A26" s="22" t="s">
        <v>25</v>
      </c>
      <c r="B26" s="26">
        <v>3.64</v>
      </c>
      <c r="C26" s="26">
        <v>0</v>
      </c>
      <c r="D26" s="2">
        <v>1.64</v>
      </c>
      <c r="E26" s="3">
        <f t="shared" si="0"/>
        <v>0.4505494505494505</v>
      </c>
    </row>
    <row r="27" spans="1:5" ht="15" customHeight="1" x14ac:dyDescent="0.25">
      <c r="A27" s="22" t="s">
        <v>27</v>
      </c>
      <c r="B27" s="26">
        <v>0</v>
      </c>
      <c r="C27" s="26">
        <v>0</v>
      </c>
      <c r="D27" s="2">
        <v>0</v>
      </c>
      <c r="E27" s="3">
        <v>0</v>
      </c>
    </row>
    <row r="28" spans="1:5" ht="15" customHeight="1" x14ac:dyDescent="0.25">
      <c r="A28" s="22" t="s">
        <v>28</v>
      </c>
      <c r="B28" s="26">
        <v>0</v>
      </c>
      <c r="C28" s="26">
        <v>0</v>
      </c>
      <c r="D28" s="2">
        <v>0</v>
      </c>
      <c r="E28" s="3">
        <v>0</v>
      </c>
    </row>
    <row r="29" spans="1:5" ht="15" customHeight="1" x14ac:dyDescent="0.25">
      <c r="A29" s="22" t="s">
        <v>29</v>
      </c>
      <c r="B29" s="26">
        <v>0</v>
      </c>
      <c r="C29" s="26">
        <v>0</v>
      </c>
      <c r="D29" s="2">
        <v>0</v>
      </c>
      <c r="E29" s="3">
        <v>0</v>
      </c>
    </row>
    <row r="30" spans="1:5" ht="15" customHeight="1" x14ac:dyDescent="0.25">
      <c r="A30" s="22" t="s">
        <v>30</v>
      </c>
      <c r="B30" s="26">
        <v>0</v>
      </c>
      <c r="C30" s="26">
        <v>0</v>
      </c>
      <c r="D30" s="2">
        <v>0</v>
      </c>
      <c r="E30" s="3">
        <v>0</v>
      </c>
    </row>
    <row r="31" spans="1:5" ht="15" customHeight="1" x14ac:dyDescent="0.25">
      <c r="A31" s="27" t="s">
        <v>71</v>
      </c>
      <c r="B31" s="8">
        <f>SUM(B17:B30)</f>
        <v>36.17</v>
      </c>
      <c r="C31" s="8">
        <f t="shared" ref="C31:D31" si="1">SUM(C17:C30)</f>
        <v>11</v>
      </c>
      <c r="D31" s="8">
        <f t="shared" si="1"/>
        <v>6.12</v>
      </c>
      <c r="E31" s="9">
        <f t="shared" si="0"/>
        <v>0.47332043129665469</v>
      </c>
    </row>
    <row r="32" spans="1:5" ht="17.100000000000001" customHeight="1" x14ac:dyDescent="0.25">
      <c r="A32" s="19"/>
    </row>
    <row r="33" spans="1:3" ht="17.100000000000001" customHeight="1" x14ac:dyDescent="0.25">
      <c r="A33" s="19"/>
      <c r="B33" s="32">
        <f>(B13-D13)/B13</f>
        <v>0.78697001034126157</v>
      </c>
      <c r="C33" s="32">
        <f>(B31-C31-D31)/B31</f>
        <v>0.52667956870334531</v>
      </c>
    </row>
    <row r="34" spans="1:3" x14ac:dyDescent="0.25">
      <c r="A34" s="18"/>
    </row>
    <row r="35" spans="1:3" x14ac:dyDescent="0.25">
      <c r="A35" s="18"/>
    </row>
    <row r="36" spans="1:3" x14ac:dyDescent="0.25">
      <c r="A36" s="18"/>
    </row>
    <row r="37" spans="1:3" x14ac:dyDescent="0.25">
      <c r="A37" s="18"/>
    </row>
    <row r="38" spans="1:3" x14ac:dyDescent="0.25">
      <c r="A38" s="18"/>
    </row>
    <row r="39" spans="1:3" x14ac:dyDescent="0.25">
      <c r="A39" s="18"/>
    </row>
    <row r="40" spans="1:3" x14ac:dyDescent="0.25">
      <c r="A40" s="18"/>
    </row>
    <row r="41" spans="1:3" x14ac:dyDescent="0.25">
      <c r="A41" s="18"/>
    </row>
    <row r="42" spans="1:3" x14ac:dyDescent="0.25">
      <c r="A42" s="18"/>
    </row>
    <row r="43" spans="1:3" x14ac:dyDescent="0.25">
      <c r="A43" s="18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topLeftCell="A10" workbookViewId="0">
      <selection activeCell="F28" sqref="F28"/>
    </sheetView>
  </sheetViews>
  <sheetFormatPr baseColWidth="10" defaultRowHeight="15" x14ac:dyDescent="0.25"/>
  <cols>
    <col min="2" max="2" width="5.85546875" customWidth="1"/>
    <col min="3" max="3" width="8" customWidth="1"/>
    <col min="4" max="4" width="7.42578125" bestFit="1" customWidth="1"/>
    <col min="5" max="5" width="8.140625" bestFit="1" customWidth="1"/>
    <col min="6" max="6" width="8.7109375" customWidth="1"/>
    <col min="7" max="7" width="8.42578125" customWidth="1"/>
    <col min="8" max="8" width="6.85546875" customWidth="1"/>
    <col min="9" max="9" width="7.5703125" customWidth="1"/>
    <col min="10" max="10" width="7.42578125" customWidth="1"/>
    <col min="11" max="11" width="7.28515625" customWidth="1"/>
  </cols>
  <sheetData>
    <row r="2" spans="1:11" ht="24" customHeight="1" x14ac:dyDescent="0.35">
      <c r="A2" s="17" t="s">
        <v>78</v>
      </c>
    </row>
    <row r="5" spans="1:11" x14ac:dyDescent="0.25">
      <c r="A5" s="52" t="s">
        <v>79</v>
      </c>
      <c r="B5" s="52"/>
      <c r="C5" s="52"/>
      <c r="D5" s="51" t="s">
        <v>47</v>
      </c>
      <c r="E5" s="51" t="s">
        <v>49</v>
      </c>
      <c r="F5" s="51"/>
    </row>
    <row r="6" spans="1:11" x14ac:dyDescent="0.25">
      <c r="A6" s="52"/>
      <c r="B6" s="52"/>
      <c r="C6" s="52"/>
      <c r="D6" s="51"/>
      <c r="E6" s="29" t="s">
        <v>80</v>
      </c>
      <c r="F6" s="29" t="s">
        <v>51</v>
      </c>
    </row>
    <row r="7" spans="1:11" ht="30.75" customHeight="1" x14ac:dyDescent="0.25">
      <c r="A7" s="53" t="s">
        <v>81</v>
      </c>
      <c r="B7" s="54"/>
      <c r="C7" s="55"/>
      <c r="D7" s="2">
        <v>3</v>
      </c>
      <c r="E7" s="2">
        <v>2</v>
      </c>
      <c r="F7" s="3">
        <f>E7/D7</f>
        <v>0.66666666666666663</v>
      </c>
    </row>
    <row r="8" spans="1:11" ht="42" customHeight="1" x14ac:dyDescent="0.25">
      <c r="A8" s="56" t="s">
        <v>82</v>
      </c>
      <c r="B8" s="56"/>
      <c r="C8" s="56"/>
      <c r="D8" s="2">
        <v>7</v>
      </c>
      <c r="E8" s="2">
        <v>1</v>
      </c>
      <c r="F8" s="3">
        <f t="shared" ref="F8:F10" si="0">E8/D8</f>
        <v>0.14285714285714285</v>
      </c>
    </row>
    <row r="9" spans="1:11" ht="32.25" customHeight="1" x14ac:dyDescent="0.25">
      <c r="A9" s="56" t="s">
        <v>83</v>
      </c>
      <c r="B9" s="56"/>
      <c r="C9" s="56"/>
      <c r="D9" s="2">
        <v>2</v>
      </c>
      <c r="E9" s="2">
        <v>0</v>
      </c>
      <c r="F9" s="3">
        <f t="shared" si="0"/>
        <v>0</v>
      </c>
    </row>
    <row r="10" spans="1:11" ht="20.100000000000001" customHeight="1" x14ac:dyDescent="0.25">
      <c r="A10" s="57" t="s">
        <v>84</v>
      </c>
      <c r="B10" s="57"/>
      <c r="C10" s="57"/>
      <c r="D10" s="8">
        <f>SUM(D7:D9)</f>
        <v>12</v>
      </c>
      <c r="E10" s="8">
        <f>SUM(E7:E9)</f>
        <v>3</v>
      </c>
      <c r="F10" s="9">
        <f t="shared" si="0"/>
        <v>0.25</v>
      </c>
    </row>
    <row r="11" spans="1:11" ht="20.100000000000001" customHeight="1" x14ac:dyDescent="0.25"/>
    <row r="12" spans="1:11" ht="20.100000000000001" customHeight="1" x14ac:dyDescent="0.25"/>
    <row r="14" spans="1:11" ht="27.75" customHeight="1" x14ac:dyDescent="0.35">
      <c r="A14" s="17" t="s">
        <v>85</v>
      </c>
    </row>
    <row r="16" spans="1:11" ht="27" customHeight="1" x14ac:dyDescent="0.25">
      <c r="A16" s="58" t="s">
        <v>86</v>
      </c>
      <c r="B16" s="58"/>
      <c r="C16" s="58" t="s">
        <v>100</v>
      </c>
      <c r="D16" s="38"/>
      <c r="E16" s="38"/>
      <c r="F16" s="61" t="s">
        <v>89</v>
      </c>
      <c r="G16" s="49"/>
      <c r="H16" s="49"/>
      <c r="I16" s="58" t="s">
        <v>90</v>
      </c>
      <c r="J16" s="58"/>
      <c r="K16" s="58"/>
    </row>
    <row r="17" spans="1:11" ht="27" customHeight="1" x14ac:dyDescent="0.25">
      <c r="A17" s="12"/>
      <c r="B17" s="12"/>
      <c r="C17" s="12">
        <v>2014</v>
      </c>
      <c r="D17" s="30">
        <v>2017</v>
      </c>
      <c r="E17" s="12">
        <v>2020</v>
      </c>
      <c r="F17" s="30">
        <v>2014</v>
      </c>
      <c r="G17" s="12">
        <v>2017</v>
      </c>
      <c r="H17" s="30">
        <v>2020</v>
      </c>
      <c r="I17" s="12">
        <v>2014</v>
      </c>
      <c r="J17" s="30">
        <v>2017</v>
      </c>
      <c r="K17" s="12">
        <v>2020</v>
      </c>
    </row>
    <row r="18" spans="1:11" ht="42" customHeight="1" x14ac:dyDescent="0.25">
      <c r="A18" s="56" t="s">
        <v>87</v>
      </c>
      <c r="B18" s="56"/>
      <c r="C18" s="2">
        <v>0</v>
      </c>
      <c r="D18" s="2">
        <v>0</v>
      </c>
      <c r="E18" s="2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 ht="28.5" customHeight="1" x14ac:dyDescent="0.25">
      <c r="A19" s="56" t="s">
        <v>91</v>
      </c>
      <c r="B19" s="56"/>
      <c r="C19" s="2">
        <v>2</v>
      </c>
      <c r="D19" s="2">
        <v>2</v>
      </c>
      <c r="E19" s="2">
        <v>2</v>
      </c>
      <c r="F19" s="3">
        <f>1/C19</f>
        <v>0.5</v>
      </c>
      <c r="G19" s="3">
        <f>1/D19</f>
        <v>0.5</v>
      </c>
      <c r="H19" s="3">
        <f>1/E19</f>
        <v>0.5</v>
      </c>
      <c r="I19" s="3">
        <f>1/C19</f>
        <v>0.5</v>
      </c>
      <c r="J19" s="3">
        <f>1/D19</f>
        <v>0.5</v>
      </c>
      <c r="K19" s="3">
        <f>1/E19</f>
        <v>0.5</v>
      </c>
    </row>
    <row r="20" spans="1:11" ht="27.75" customHeight="1" x14ac:dyDescent="0.25">
      <c r="A20" s="56" t="s">
        <v>88</v>
      </c>
      <c r="B20" s="56"/>
      <c r="C20" s="2">
        <v>0</v>
      </c>
      <c r="D20" s="2">
        <v>0</v>
      </c>
      <c r="E20" s="2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 ht="20.100000000000001" customHeight="1" x14ac:dyDescent="0.25">
      <c r="A21" s="62"/>
      <c r="B21" s="62"/>
      <c r="F21" s="13"/>
      <c r="G21" s="13"/>
      <c r="H21" s="13"/>
      <c r="I21" s="13"/>
      <c r="J21" s="13"/>
      <c r="K21" s="13"/>
    </row>
    <row r="22" spans="1:11" ht="20.100000000000001" customHeight="1" x14ac:dyDescent="0.25"/>
    <row r="23" spans="1:11" ht="54" customHeight="1" x14ac:dyDescent="0.35">
      <c r="A23" s="59" t="s">
        <v>101</v>
      </c>
      <c r="B23" s="60"/>
      <c r="C23" s="60"/>
      <c r="D23" s="60"/>
      <c r="E23" s="60"/>
      <c r="F23" s="60"/>
      <c r="G23" s="60"/>
      <c r="H23" t="s">
        <v>102</v>
      </c>
    </row>
    <row r="24" spans="1:11" ht="20.100000000000001" customHeight="1" x14ac:dyDescent="0.25">
      <c r="A24" s="64"/>
      <c r="B24" s="58" t="s">
        <v>3</v>
      </c>
      <c r="C24" s="58"/>
      <c r="D24" s="58" t="s">
        <v>95</v>
      </c>
      <c r="E24" s="58"/>
      <c r="F24" s="58"/>
      <c r="G24" s="58"/>
      <c r="H24" s="58"/>
      <c r="I24" s="58"/>
      <c r="J24" s="58"/>
    </row>
    <row r="25" spans="1:11" ht="20.100000000000001" customHeight="1" x14ac:dyDescent="0.25">
      <c r="A25" s="65"/>
      <c r="B25" s="58"/>
      <c r="C25" s="58"/>
      <c r="D25" s="58" t="s">
        <v>5</v>
      </c>
      <c r="E25" s="58"/>
      <c r="F25" s="58"/>
      <c r="G25" s="58" t="s">
        <v>6</v>
      </c>
      <c r="H25" s="58"/>
      <c r="I25" s="58"/>
      <c r="J25" s="58"/>
    </row>
    <row r="26" spans="1:11" ht="20.100000000000001" customHeight="1" x14ac:dyDescent="0.25">
      <c r="A26" s="66"/>
      <c r="B26" s="58"/>
      <c r="C26" s="58"/>
      <c r="D26" s="12" t="s">
        <v>4</v>
      </c>
      <c r="E26" s="12" t="s">
        <v>51</v>
      </c>
      <c r="F26" s="12" t="s">
        <v>92</v>
      </c>
      <c r="G26" s="12" t="s">
        <v>50</v>
      </c>
      <c r="H26" s="12" t="s">
        <v>93</v>
      </c>
      <c r="I26" s="58" t="s">
        <v>94</v>
      </c>
      <c r="J26" s="58"/>
    </row>
    <row r="27" spans="1:11" ht="20.100000000000001" customHeight="1" x14ac:dyDescent="0.25">
      <c r="A27" s="2" t="s">
        <v>97</v>
      </c>
      <c r="B27" s="49">
        <v>0</v>
      </c>
      <c r="C27" s="49"/>
      <c r="D27" s="2">
        <v>0</v>
      </c>
      <c r="E27" s="3">
        <v>0</v>
      </c>
      <c r="F27" s="3">
        <v>0</v>
      </c>
      <c r="G27" s="2">
        <v>0</v>
      </c>
      <c r="H27" s="3">
        <v>0</v>
      </c>
      <c r="I27" s="3">
        <v>0</v>
      </c>
      <c r="J27" s="2"/>
    </row>
    <row r="28" spans="1:11" ht="20.100000000000001" customHeight="1" x14ac:dyDescent="0.25">
      <c r="A28" s="2" t="s">
        <v>96</v>
      </c>
      <c r="B28" s="49">
        <v>1</v>
      </c>
      <c r="C28" s="49"/>
      <c r="D28" s="2">
        <v>1</v>
      </c>
      <c r="E28" s="3">
        <f>B28/D28</f>
        <v>1</v>
      </c>
      <c r="F28" s="3">
        <v>1</v>
      </c>
      <c r="G28" s="2">
        <v>0</v>
      </c>
      <c r="H28" s="3">
        <v>0</v>
      </c>
      <c r="I28" s="3">
        <v>0</v>
      </c>
      <c r="J28" s="2"/>
    </row>
    <row r="29" spans="1:11" ht="20.100000000000001" customHeight="1" x14ac:dyDescent="0.25">
      <c r="A29" s="2" t="s">
        <v>98</v>
      </c>
      <c r="B29" s="49">
        <v>0</v>
      </c>
      <c r="C29" s="49"/>
      <c r="D29" s="2">
        <v>0</v>
      </c>
      <c r="E29" s="3">
        <v>0</v>
      </c>
      <c r="F29" s="3">
        <v>0</v>
      </c>
      <c r="G29" s="2">
        <v>0</v>
      </c>
      <c r="H29" s="3">
        <v>0</v>
      </c>
      <c r="I29" s="3">
        <v>0</v>
      </c>
      <c r="J29" s="2"/>
    </row>
    <row r="30" spans="1:11" ht="20.100000000000001" customHeight="1" x14ac:dyDescent="0.25">
      <c r="A30" s="2" t="s">
        <v>99</v>
      </c>
      <c r="B30" s="63">
        <v>0</v>
      </c>
      <c r="C30" s="63"/>
      <c r="D30" s="2">
        <v>0</v>
      </c>
      <c r="E30" s="3">
        <v>0</v>
      </c>
      <c r="F30" s="3">
        <v>0</v>
      </c>
      <c r="G30" s="2">
        <v>0</v>
      </c>
      <c r="H30" s="3">
        <v>0</v>
      </c>
      <c r="I30" s="3">
        <v>0</v>
      </c>
      <c r="J30" s="2"/>
    </row>
  </sheetData>
  <mergeCells count="26">
    <mergeCell ref="B27:C27"/>
    <mergeCell ref="B28:C28"/>
    <mergeCell ref="B29:C29"/>
    <mergeCell ref="B30:C30"/>
    <mergeCell ref="A24:A26"/>
    <mergeCell ref="A23:G23"/>
    <mergeCell ref="F16:H16"/>
    <mergeCell ref="I16:K16"/>
    <mergeCell ref="I26:J26"/>
    <mergeCell ref="D25:F25"/>
    <mergeCell ref="G25:J25"/>
    <mergeCell ref="D24:J24"/>
    <mergeCell ref="B24:C26"/>
    <mergeCell ref="A21:B21"/>
    <mergeCell ref="A10:C10"/>
    <mergeCell ref="A16:B16"/>
    <mergeCell ref="A18:B18"/>
    <mergeCell ref="A19:B19"/>
    <mergeCell ref="A20:B20"/>
    <mergeCell ref="C16:E16"/>
    <mergeCell ref="E5:F5"/>
    <mergeCell ref="A5:C6"/>
    <mergeCell ref="A7:C7"/>
    <mergeCell ref="A8:C8"/>
    <mergeCell ref="A9:C9"/>
    <mergeCell ref="D5:D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Gesamt</vt:lpstr>
      <vt:lpstr>Stellenanteile</vt:lpstr>
      <vt:lpstr>EinstufungGeschlecht</vt:lpstr>
      <vt:lpstr>DiagrammeEinstufungGeschlecht</vt:lpstr>
      <vt:lpstr>VZTZ</vt:lpstr>
      <vt:lpstr>Einsatzorte</vt:lpstr>
      <vt:lpstr>LeitungAzuElternz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Welpinghus, Claudia</dc:creator>
  <cp:lastModifiedBy>Brinkmann, Claudia</cp:lastModifiedBy>
  <cp:lastPrinted>2020-11-11T11:53:39Z</cp:lastPrinted>
  <dcterms:created xsi:type="dcterms:W3CDTF">2017-06-14T10:16:36Z</dcterms:created>
  <dcterms:modified xsi:type="dcterms:W3CDTF">2023-11-07T10:30:58Z</dcterms:modified>
</cp:coreProperties>
</file>